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04.204\baie-data\Public\POUR YL\"/>
    </mc:Choice>
  </mc:AlternateContent>
  <workbookProtection workbookPassword="CA82" lockStructure="1"/>
  <bookViews>
    <workbookView xWindow="28680" yWindow="-120" windowWidth="29040" windowHeight="15840"/>
  </bookViews>
  <sheets>
    <sheet name="Mensuel" sheetId="5" r:id="rId1"/>
    <sheet name="Trimestriel " sheetId="4" r:id="rId2"/>
    <sheet name="Calcul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4" l="1"/>
  <c r="B12" i="4"/>
  <c r="A16" i="4"/>
  <c r="A9" i="5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C12" i="4"/>
  <c r="C50" i="4" s="1"/>
  <c r="D12" i="4"/>
  <c r="D50" i="4" s="1"/>
  <c r="E12" i="4"/>
  <c r="E50" i="4" s="1"/>
  <c r="F12" i="4"/>
  <c r="F50" i="4" s="1"/>
  <c r="B50" i="4"/>
  <c r="H31" i="4"/>
  <c r="O12" i="5" l="1"/>
  <c r="A12" i="4"/>
  <c r="A12" i="5"/>
  <c r="C16" i="4" l="1"/>
  <c r="D16" i="4"/>
  <c r="E16" i="4"/>
  <c r="F16" i="4"/>
  <c r="B16" i="4"/>
  <c r="G10" i="4"/>
  <c r="G50" i="4" s="1"/>
  <c r="O10" i="5"/>
  <c r="C13" i="5"/>
  <c r="D13" i="5"/>
  <c r="E13" i="5"/>
  <c r="F13" i="5"/>
  <c r="G13" i="5"/>
  <c r="H13" i="5"/>
  <c r="I13" i="5"/>
  <c r="J13" i="5"/>
  <c r="K13" i="5"/>
  <c r="L13" i="5"/>
  <c r="M13" i="5"/>
  <c r="N13" i="5"/>
  <c r="B13" i="5"/>
  <c r="O13" i="5" s="1"/>
  <c r="A21" i="4"/>
  <c r="A18" i="4"/>
  <c r="A18" i="5"/>
  <c r="A21" i="5"/>
  <c r="B11" i="5"/>
  <c r="B22" i="5" s="1"/>
  <c r="G24" i="4" l="1"/>
  <c r="G34" i="4"/>
  <c r="G31" i="4"/>
  <c r="O34" i="5"/>
  <c r="O31" i="5"/>
  <c r="A20" i="4"/>
  <c r="A20" i="5"/>
  <c r="C11" i="5" l="1"/>
  <c r="D11" i="5"/>
  <c r="E11" i="5"/>
  <c r="F11" i="5"/>
  <c r="G11" i="5"/>
  <c r="H11" i="5"/>
  <c r="I11" i="5"/>
  <c r="J11" i="5"/>
  <c r="K11" i="5"/>
  <c r="L11" i="5"/>
  <c r="M11" i="5"/>
  <c r="N11" i="5"/>
  <c r="O11" i="5" l="1"/>
  <c r="P31" i="5"/>
  <c r="H34" i="4" l="1"/>
  <c r="P10" i="5"/>
  <c r="H10" i="4"/>
  <c r="B25" i="5" l="1"/>
  <c r="B11" i="4"/>
  <c r="C11" i="4"/>
  <c r="D11" i="4"/>
  <c r="E11" i="4"/>
  <c r="F11" i="4"/>
  <c r="C49" i="5"/>
  <c r="D49" i="5"/>
  <c r="E49" i="5"/>
  <c r="F49" i="5"/>
  <c r="G49" i="5"/>
  <c r="H49" i="5"/>
  <c r="I49" i="5"/>
  <c r="J49" i="5"/>
  <c r="K49" i="5"/>
  <c r="L49" i="5"/>
  <c r="M49" i="5"/>
  <c r="N49" i="5"/>
  <c r="G11" i="4" l="1"/>
  <c r="F25" i="4"/>
  <c r="F22" i="4"/>
  <c r="E25" i="4"/>
  <c r="E22" i="4"/>
  <c r="C22" i="4"/>
  <c r="C25" i="4"/>
  <c r="D22" i="4"/>
  <c r="D25" i="4"/>
  <c r="B17" i="4"/>
  <c r="B25" i="4"/>
  <c r="G25" i="4" s="1"/>
  <c r="B22" i="4"/>
  <c r="G22" i="4" s="1"/>
  <c r="B49" i="5"/>
  <c r="O49" i="5" s="1"/>
  <c r="I21" i="5"/>
  <c r="I25" i="5"/>
  <c r="I22" i="5"/>
  <c r="G25" i="5"/>
  <c r="G21" i="5"/>
  <c r="G22" i="5"/>
  <c r="F21" i="5"/>
  <c r="F22" i="5"/>
  <c r="F25" i="5"/>
  <c r="C25" i="5"/>
  <c r="C21" i="5"/>
  <c r="C22" i="5"/>
  <c r="B21" i="5"/>
  <c r="B20" i="5"/>
  <c r="N22" i="5"/>
  <c r="N21" i="5"/>
  <c r="N25" i="5"/>
  <c r="M21" i="5"/>
  <c r="M22" i="5"/>
  <c r="M25" i="5"/>
  <c r="H21" i="5"/>
  <c r="H25" i="5"/>
  <c r="H22" i="5"/>
  <c r="L22" i="5"/>
  <c r="L21" i="5"/>
  <c r="L25" i="5"/>
  <c r="D25" i="5"/>
  <c r="D21" i="5"/>
  <c r="D22" i="5"/>
  <c r="K22" i="5"/>
  <c r="K21" i="5"/>
  <c r="K25" i="5"/>
  <c r="E25" i="5"/>
  <c r="E21" i="5"/>
  <c r="E22" i="5"/>
  <c r="J22" i="5"/>
  <c r="J21" i="5"/>
  <c r="J25" i="5"/>
  <c r="G19" i="5"/>
  <c r="G20" i="5"/>
  <c r="E19" i="5"/>
  <c r="E20" i="5"/>
  <c r="N19" i="5"/>
  <c r="N20" i="5"/>
  <c r="M19" i="5"/>
  <c r="M20" i="5"/>
  <c r="H19" i="5"/>
  <c r="H20" i="5"/>
  <c r="C19" i="5"/>
  <c r="C20" i="5"/>
  <c r="L19" i="5"/>
  <c r="L20" i="5"/>
  <c r="I19" i="5"/>
  <c r="I20" i="5"/>
  <c r="D19" i="5"/>
  <c r="D20" i="5"/>
  <c r="K19" i="5"/>
  <c r="K20" i="5"/>
  <c r="F19" i="5"/>
  <c r="F20" i="5"/>
  <c r="B19" i="5"/>
  <c r="J19" i="5"/>
  <c r="J20" i="5"/>
  <c r="D18" i="5"/>
  <c r="D17" i="5"/>
  <c r="D23" i="5" s="1"/>
  <c r="C18" i="5"/>
  <c r="C17" i="5"/>
  <c r="C23" i="5" s="1"/>
  <c r="B17" i="5"/>
  <c r="B18" i="5"/>
  <c r="I17" i="5"/>
  <c r="I18" i="5"/>
  <c r="N17" i="5"/>
  <c r="N18" i="5"/>
  <c r="F18" i="5"/>
  <c r="F17" i="5"/>
  <c r="F23" i="5" s="1"/>
  <c r="M17" i="5"/>
  <c r="M18" i="5"/>
  <c r="G17" i="5"/>
  <c r="G18" i="5"/>
  <c r="L17" i="5"/>
  <c r="L18" i="5"/>
  <c r="E18" i="5"/>
  <c r="E17" i="5"/>
  <c r="E23" i="5" s="1"/>
  <c r="K17" i="5"/>
  <c r="K18" i="5"/>
  <c r="H18" i="5"/>
  <c r="H17" i="5"/>
  <c r="H23" i="5" s="1"/>
  <c r="J17" i="5"/>
  <c r="J18" i="5"/>
  <c r="O18" i="5" l="1"/>
  <c r="O17" i="5"/>
  <c r="O19" i="5"/>
  <c r="O20" i="5"/>
  <c r="O21" i="5"/>
  <c r="O22" i="5"/>
  <c r="O25" i="5"/>
  <c r="J23" i="5"/>
  <c r="L23" i="5"/>
  <c r="G23" i="5"/>
  <c r="M23" i="5"/>
  <c r="N23" i="5"/>
  <c r="I23" i="5"/>
  <c r="K23" i="5"/>
  <c r="B23" i="5"/>
  <c r="O23" i="5" s="1"/>
  <c r="C13" i="4"/>
  <c r="C49" i="4" s="1"/>
  <c r="D13" i="4"/>
  <c r="D49" i="4" s="1"/>
  <c r="E13" i="4"/>
  <c r="E49" i="4" s="1"/>
  <c r="F13" i="4"/>
  <c r="F49" i="4" s="1"/>
  <c r="B13" i="4"/>
  <c r="B14" i="4" s="1"/>
  <c r="B49" i="4" l="1"/>
  <c r="G49" i="4" s="1"/>
  <c r="G13" i="4"/>
  <c r="D20" i="4" l="1"/>
  <c r="D21" i="4"/>
  <c r="E20" i="4"/>
  <c r="E21" i="4"/>
  <c r="C20" i="4"/>
  <c r="C21" i="4"/>
  <c r="F20" i="4"/>
  <c r="F21" i="4"/>
  <c r="B20" i="4"/>
  <c r="G20" i="4" s="1"/>
  <c r="B21" i="4"/>
  <c r="G21" i="4" s="1"/>
  <c r="B19" i="4"/>
  <c r="E18" i="4"/>
  <c r="E19" i="4"/>
  <c r="D18" i="4"/>
  <c r="D19" i="4"/>
  <c r="C18" i="4"/>
  <c r="C19" i="4"/>
  <c r="F18" i="4"/>
  <c r="F19" i="4"/>
  <c r="B18" i="4"/>
  <c r="G18" i="4" s="1"/>
  <c r="D17" i="4"/>
  <c r="E17" i="4"/>
  <c r="C17" i="4"/>
  <c r="F17" i="4"/>
  <c r="G17" i="4" l="1"/>
  <c r="G19" i="4"/>
  <c r="J26" i="2"/>
  <c r="I26" i="2"/>
  <c r="A30" i="4" l="1"/>
  <c r="A30" i="5"/>
  <c r="P12" i="5" l="1"/>
  <c r="H12" i="4"/>
  <c r="D23" i="4" l="1"/>
  <c r="C23" i="4"/>
  <c r="E23" i="4"/>
  <c r="F23" i="4"/>
  <c r="B23" i="4"/>
  <c r="B30" i="4" l="1"/>
  <c r="G23" i="4"/>
  <c r="B33" i="4"/>
  <c r="A32" i="2"/>
  <c r="A33" i="2" s="1"/>
  <c r="B38" i="4" l="1"/>
  <c r="B41" i="4" s="1"/>
  <c r="A11" i="4"/>
  <c r="C14" i="4"/>
  <c r="B14" i="5"/>
  <c r="E15" i="2"/>
  <c r="D15" i="2"/>
  <c r="B15" i="2"/>
  <c r="F30" i="4" l="1"/>
  <c r="F38" i="4" s="1"/>
  <c r="F14" i="4"/>
  <c r="E30" i="4"/>
  <c r="E38" i="4" s="1"/>
  <c r="E14" i="4"/>
  <c r="D30" i="4"/>
  <c r="D38" i="4" s="1"/>
  <c r="D14" i="4"/>
  <c r="C30" i="4"/>
  <c r="G12" i="4"/>
  <c r="E33" i="4"/>
  <c r="D33" i="4"/>
  <c r="F33" i="4"/>
  <c r="C33" i="4"/>
  <c r="G33" i="4" s="1"/>
  <c r="B46" i="4"/>
  <c r="B42" i="4"/>
  <c r="B39" i="4"/>
  <c r="B40" i="4"/>
  <c r="N14" i="5"/>
  <c r="M14" i="5"/>
  <c r="L14" i="5"/>
  <c r="J14" i="5"/>
  <c r="I14" i="5"/>
  <c r="H14" i="5"/>
  <c r="G14" i="5"/>
  <c r="F14" i="5"/>
  <c r="E14" i="5"/>
  <c r="D14" i="5"/>
  <c r="C14" i="5"/>
  <c r="A16" i="5"/>
  <c r="A11" i="5"/>
  <c r="G14" i="4" l="1"/>
  <c r="C38" i="4"/>
  <c r="G38" i="4" s="1"/>
  <c r="G30" i="4"/>
  <c r="K14" i="5"/>
  <c r="O14" i="5" s="1"/>
  <c r="C41" i="4"/>
  <c r="F39" i="4"/>
  <c r="F41" i="4"/>
  <c r="D39" i="4"/>
  <c r="D41" i="4"/>
  <c r="E40" i="4"/>
  <c r="E41" i="4"/>
  <c r="C40" i="4"/>
  <c r="F40" i="4"/>
  <c r="D40" i="4"/>
  <c r="E39" i="4"/>
  <c r="F50" i="5"/>
  <c r="J50" i="5"/>
  <c r="D50" i="5"/>
  <c r="G50" i="5"/>
  <c r="I50" i="5"/>
  <c r="M50" i="5"/>
  <c r="C50" i="5"/>
  <c r="E50" i="5"/>
  <c r="H50" i="5"/>
  <c r="K50" i="5"/>
  <c r="L50" i="5"/>
  <c r="N50" i="5"/>
  <c r="N16" i="5"/>
  <c r="C39" i="4" l="1"/>
  <c r="G40" i="4"/>
  <c r="G41" i="4"/>
  <c r="G39" i="4"/>
  <c r="C46" i="4"/>
  <c r="C42" i="4"/>
  <c r="F46" i="4"/>
  <c r="F42" i="4"/>
  <c r="D46" i="4"/>
  <c r="D42" i="4"/>
  <c r="E46" i="4"/>
  <c r="E42" i="4"/>
  <c r="C30" i="5"/>
  <c r="C38" i="5" s="1"/>
  <c r="N30" i="5"/>
  <c r="N38" i="5" s="1"/>
  <c r="B30" i="5"/>
  <c r="N27" i="5"/>
  <c r="N26" i="5"/>
  <c r="G42" i="4" l="1"/>
  <c r="G46" i="4"/>
  <c r="B38" i="5"/>
  <c r="B39" i="5" s="1"/>
  <c r="C33" i="5"/>
  <c r="N33" i="5"/>
  <c r="B33" i="5"/>
  <c r="F27" i="4"/>
  <c r="F48" i="4" s="1"/>
  <c r="F26" i="4"/>
  <c r="F47" i="4" s="1"/>
  <c r="F51" i="4" s="1"/>
  <c r="C16" i="5"/>
  <c r="D16" i="5"/>
  <c r="E16" i="5"/>
  <c r="F16" i="5"/>
  <c r="G16" i="5"/>
  <c r="H16" i="5"/>
  <c r="I16" i="5"/>
  <c r="J16" i="5"/>
  <c r="K16" i="5"/>
  <c r="L16" i="5"/>
  <c r="M16" i="5"/>
  <c r="B16" i="5"/>
  <c r="H50" i="4"/>
  <c r="P50" i="5"/>
  <c r="H18" i="4"/>
  <c r="B40" i="5" l="1"/>
  <c r="B41" i="5"/>
  <c r="H21" i="4"/>
  <c r="B46" i="5" l="1"/>
  <c r="N39" i="5" l="1"/>
  <c r="N47" i="5" s="1"/>
  <c r="N41" i="5"/>
  <c r="N46" i="5" s="1"/>
  <c r="N40" i="5"/>
  <c r="N48" i="5" s="1"/>
  <c r="B50" i="5"/>
  <c r="O50" i="5" s="1"/>
  <c r="N51" i="5" l="1"/>
  <c r="N42" i="5"/>
  <c r="F27" i="5"/>
  <c r="K26" i="5"/>
  <c r="L26" i="5"/>
  <c r="J26" i="5"/>
  <c r="H27" i="5"/>
  <c r="G27" i="5"/>
  <c r="M27" i="5"/>
  <c r="F26" i="5"/>
  <c r="D26" i="5"/>
  <c r="E27" i="5"/>
  <c r="B27" i="5" l="1"/>
  <c r="C27" i="5"/>
  <c r="C26" i="5"/>
  <c r="B26" i="5"/>
  <c r="L27" i="5"/>
  <c r="J30" i="5"/>
  <c r="J38" i="5" s="1"/>
  <c r="J27" i="5"/>
  <c r="M30" i="5"/>
  <c r="M38" i="5" s="1"/>
  <c r="L30" i="5"/>
  <c r="L38" i="5" s="1"/>
  <c r="H30" i="5"/>
  <c r="H38" i="5" s="1"/>
  <c r="K27" i="5"/>
  <c r="K30" i="5"/>
  <c r="K38" i="5" s="1"/>
  <c r="I30" i="5"/>
  <c r="I38" i="5" s="1"/>
  <c r="G30" i="5"/>
  <c r="G38" i="5" s="1"/>
  <c r="F30" i="5"/>
  <c r="F38" i="5" s="1"/>
  <c r="E30" i="5"/>
  <c r="E38" i="5" s="1"/>
  <c r="D30" i="5"/>
  <c r="O30" i="5" s="1"/>
  <c r="P30" i="5" s="1"/>
  <c r="H26" i="5"/>
  <c r="G26" i="5"/>
  <c r="D27" i="5"/>
  <c r="M26" i="5"/>
  <c r="I27" i="5"/>
  <c r="I26" i="5"/>
  <c r="E26" i="5"/>
  <c r="O26" i="5" l="1"/>
  <c r="O27" i="5"/>
  <c r="D38" i="5"/>
  <c r="O38" i="5" s="1"/>
  <c r="B47" i="5"/>
  <c r="B48" i="5"/>
  <c r="H33" i="5"/>
  <c r="M33" i="5"/>
  <c r="I33" i="5"/>
  <c r="J33" i="5"/>
  <c r="K33" i="5"/>
  <c r="L33" i="5"/>
  <c r="E33" i="5"/>
  <c r="D33" i="5"/>
  <c r="F33" i="5"/>
  <c r="G33" i="5"/>
  <c r="O33" i="5" l="1"/>
  <c r="B51" i="5"/>
  <c r="M39" i="5"/>
  <c r="M47" i="5" s="1"/>
  <c r="D39" i="5"/>
  <c r="D47" i="5" s="1"/>
  <c r="F40" i="5"/>
  <c r="F48" i="5" s="1"/>
  <c r="I40" i="5"/>
  <c r="I48" i="5" s="1"/>
  <c r="H39" i="5"/>
  <c r="H47" i="5" s="1"/>
  <c r="E41" i="5"/>
  <c r="E46" i="5" s="1"/>
  <c r="L40" i="5"/>
  <c r="L48" i="5" s="1"/>
  <c r="C41" i="5"/>
  <c r="C46" i="5" l="1"/>
  <c r="C40" i="5"/>
  <c r="F41" i="5"/>
  <c r="F46" i="5" s="1"/>
  <c r="D41" i="5"/>
  <c r="F39" i="5"/>
  <c r="F47" i="5" s="1"/>
  <c r="H41" i="5"/>
  <c r="H46" i="5" s="1"/>
  <c r="I39" i="5"/>
  <c r="I47" i="5" s="1"/>
  <c r="I41" i="5"/>
  <c r="I46" i="5" s="1"/>
  <c r="I51" i="5" s="1"/>
  <c r="L39" i="5"/>
  <c r="L47" i="5" s="1"/>
  <c r="E39" i="5"/>
  <c r="E47" i="5" s="1"/>
  <c r="K41" i="5"/>
  <c r="K46" i="5" s="1"/>
  <c r="G40" i="5"/>
  <c r="G48" i="5" s="1"/>
  <c r="K40" i="5"/>
  <c r="K48" i="5" s="1"/>
  <c r="G39" i="5"/>
  <c r="G47" i="5" s="1"/>
  <c r="G41" i="5"/>
  <c r="G46" i="5" s="1"/>
  <c r="G51" i="5" s="1"/>
  <c r="M41" i="5"/>
  <c r="M46" i="5" s="1"/>
  <c r="E42" i="5"/>
  <c r="E40" i="5"/>
  <c r="E48" i="5" s="1"/>
  <c r="J40" i="5"/>
  <c r="J48" i="5" s="1"/>
  <c r="K39" i="5"/>
  <c r="K47" i="5" s="1"/>
  <c r="H40" i="5"/>
  <c r="H48" i="5" s="1"/>
  <c r="L41" i="5"/>
  <c r="L46" i="5" s="1"/>
  <c r="L51" i="5" s="1"/>
  <c r="J39" i="5"/>
  <c r="J47" i="5" s="1"/>
  <c r="C39" i="5"/>
  <c r="O39" i="5" s="1"/>
  <c r="C42" i="5"/>
  <c r="J41" i="5"/>
  <c r="J46" i="5" s="1"/>
  <c r="J51" i="5" s="1"/>
  <c r="M40" i="5"/>
  <c r="M48" i="5" s="1"/>
  <c r="D40" i="5"/>
  <c r="D48" i="5" s="1"/>
  <c r="C15" i="2"/>
  <c r="D46" i="5" l="1"/>
  <c r="O41" i="5"/>
  <c r="O40" i="5"/>
  <c r="O46" i="5"/>
  <c r="C48" i="5"/>
  <c r="O48" i="5" s="1"/>
  <c r="M51" i="5"/>
  <c r="E51" i="5"/>
  <c r="H51" i="5"/>
  <c r="D51" i="5"/>
  <c r="F51" i="5"/>
  <c r="K51" i="5"/>
  <c r="C47" i="5"/>
  <c r="I42" i="5"/>
  <c r="D42" i="5"/>
  <c r="F42" i="5"/>
  <c r="M42" i="5"/>
  <c r="H42" i="5"/>
  <c r="J42" i="5"/>
  <c r="K42" i="5"/>
  <c r="L42" i="5"/>
  <c r="G42" i="5"/>
  <c r="B42" i="5"/>
  <c r="O42" i="5" s="1"/>
  <c r="B26" i="4"/>
  <c r="B27" i="4"/>
  <c r="E26" i="4"/>
  <c r="E47" i="4" s="1"/>
  <c r="D26" i="4"/>
  <c r="D47" i="4" s="1"/>
  <c r="C26" i="4"/>
  <c r="C47" i="4" s="1"/>
  <c r="E27" i="4"/>
  <c r="E48" i="4" s="1"/>
  <c r="C27" i="4"/>
  <c r="C48" i="4" s="1"/>
  <c r="D27" i="4"/>
  <c r="D48" i="4" s="1"/>
  <c r="C51" i="4" l="1"/>
  <c r="D51" i="4"/>
  <c r="E51" i="4"/>
  <c r="B48" i="4"/>
  <c r="G48" i="4" s="1"/>
  <c r="G27" i="4"/>
  <c r="B47" i="4"/>
  <c r="G26" i="4"/>
  <c r="C51" i="5"/>
  <c r="O51" i="5" s="1"/>
  <c r="C53" i="5" s="1"/>
  <c r="O47" i="5"/>
  <c r="G47" i="4" l="1"/>
  <c r="B51" i="4"/>
  <c r="G51" i="4" s="1"/>
  <c r="H33" i="4"/>
  <c r="A53" i="4" l="1"/>
  <c r="H30" i="4"/>
</calcChain>
</file>

<file path=xl/sharedStrings.xml><?xml version="1.0" encoding="utf-8"?>
<sst xmlns="http://schemas.openxmlformats.org/spreadsheetml/2006/main" count="180" uniqueCount="96">
  <si>
    <t>CFP</t>
  </si>
  <si>
    <t xml:space="preserve">CSG déductible </t>
  </si>
  <si>
    <t xml:space="preserve">CSG non déductible </t>
  </si>
  <si>
    <t>Total</t>
  </si>
  <si>
    <t>Taux CFP</t>
  </si>
  <si>
    <t>SSI</t>
  </si>
  <si>
    <t>CIPAV</t>
  </si>
  <si>
    <t>Maladie-maternité</t>
  </si>
  <si>
    <t>Indemnités journalières</t>
  </si>
  <si>
    <t>Invalidité-décès</t>
  </si>
  <si>
    <t>Cotisations</t>
  </si>
  <si>
    <t>CSG-CRDS</t>
  </si>
  <si>
    <t>Clé de répartition: taux de cotisations</t>
  </si>
  <si>
    <t xml:space="preserve">Taux </t>
  </si>
  <si>
    <t>Caisse de retraite?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</si>
  <si>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</si>
  <si>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</si>
  <si>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</si>
  <si>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</si>
  <si>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</si>
  <si>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</si>
  <si>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</si>
  <si>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</si>
  <si>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</si>
  <si>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</si>
  <si>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Prélèvement libératoire BNC</t>
  </si>
  <si>
    <t>OUI</t>
  </si>
  <si>
    <t>NON</t>
  </si>
  <si>
    <t>Total CSP obligatoires</t>
  </si>
  <si>
    <t>Total global</t>
  </si>
  <si>
    <t>Ecart</t>
  </si>
  <si>
    <t>Voir si écart = Déduction éventuelle (cf bordereau CA)</t>
  </si>
  <si>
    <t>Total à payer (cf bordereau CA)</t>
  </si>
  <si>
    <t>Répartition au prorata de la "Déduction éventuelle"</t>
  </si>
  <si>
    <t>CSG déductible</t>
  </si>
  <si>
    <t>CSG/CRDS</t>
  </si>
  <si>
    <t>CSG/CRDS non déductible</t>
  </si>
  <si>
    <t>CSP obligatoires</t>
  </si>
  <si>
    <t>Ventilation totale</t>
  </si>
  <si>
    <t>Prélèvement libératoire</t>
  </si>
  <si>
    <t>Ligne renseignée en principe par le microentropreneur lors de sa déclaration si cotisations déjà réglées par chèque par exemple, ligne complétée pour régulariser
Nature exacte à demander; si non trouvé: ventilation indicative</t>
  </si>
  <si>
    <t>Décembre N-1</t>
  </si>
  <si>
    <t>Acre</t>
  </si>
  <si>
    <t>Taux Acre</t>
  </si>
  <si>
    <t>Taux global SSI</t>
  </si>
  <si>
    <t>Taux Acre SSI</t>
  </si>
  <si>
    <t>SSI 2024</t>
  </si>
  <si>
    <t>SSI 2025</t>
  </si>
  <si>
    <t>SSI 2026</t>
  </si>
  <si>
    <t>mensuel</t>
  </si>
  <si>
    <t>trimestre</t>
  </si>
  <si>
    <t>Exercice</t>
  </si>
  <si>
    <t xml:space="preserve">Année </t>
  </si>
  <si>
    <t>Mensuel</t>
  </si>
  <si>
    <t>Trimestre</t>
  </si>
  <si>
    <t>PVL</t>
  </si>
  <si>
    <t>Pour la répartition de l'écart: la ligne "Déduction éventuelle" doit être égale au montant de l'écart (sans mettre de signe négatif devant la cellule de la ligne "Déduction éventuelle"</t>
  </si>
  <si>
    <t>Taux avant juillet 2024</t>
  </si>
  <si>
    <t xml:space="preserve">SSI </t>
  </si>
  <si>
    <t>Décembre</t>
  </si>
  <si>
    <t>1er trimestre</t>
  </si>
  <si>
    <t>2e trimestre</t>
  </si>
  <si>
    <t>3e trimestre</t>
  </si>
  <si>
    <t>4e trimestre</t>
  </si>
  <si>
    <t>1er trimestre N-1</t>
  </si>
  <si>
    <t>2e trimestre N-1</t>
  </si>
  <si>
    <t>3e trimestre N-1</t>
  </si>
  <si>
    <t>4e trimestre N-1</t>
  </si>
  <si>
    <t xml:space="preserve">Taux Acre avant juillet 2024 </t>
  </si>
  <si>
    <t>Total théorique à payer</t>
  </si>
  <si>
    <t>Novembre N-1</t>
  </si>
  <si>
    <t>Janvier N-1</t>
  </si>
  <si>
    <t>Février N-1</t>
  </si>
  <si>
    <t>Mars N-1</t>
  </si>
  <si>
    <t>Avril N-1</t>
  </si>
  <si>
    <t>Mai N-1</t>
  </si>
  <si>
    <t>Juin N-1</t>
  </si>
  <si>
    <t>Juillet N-1</t>
  </si>
  <si>
    <t>Août N-1</t>
  </si>
  <si>
    <t>Septembre N-1</t>
  </si>
  <si>
    <t>Octobre N-1</t>
  </si>
  <si>
    <t>À ne compléter que si ligne renseigné sur le bordereau de CA (si remboursement: mettre montant en négatif)</t>
  </si>
  <si>
    <t>Janvier N</t>
  </si>
  <si>
    <t>Assurance vieillesse complémentaire</t>
  </si>
  <si>
    <t>Assurance vieillesse de base tranche 1</t>
  </si>
  <si>
    <t>Assurance vieillesse de bases tranche 2</t>
  </si>
  <si>
    <t xml:space="preserve">Assurance vieillesse complémentaire </t>
  </si>
  <si>
    <t>ACRE ?</t>
  </si>
  <si>
    <t>Option versement libératoire (VFL)?</t>
  </si>
  <si>
    <t>Option prélèvement libératoire (VFL)?</t>
  </si>
  <si>
    <t>Seules les cases en orange sont à remplir ainsi que les listes déroulantes à votre gauche</t>
  </si>
  <si>
    <t>Ligne renseignée en principe par le microentropreneur lors de sa déclaration si cotisations déjà réglées par chèque par exemple, ligne complétée pour régulariser
https://www.federation-auto-entrepreneur.fr/actualites/mettez-jour-vos-declarations-1er-trimestre-2014</t>
  </si>
  <si>
    <t>Déduction éventuelle 
(ou remboursement)</t>
  </si>
  <si>
    <t>Chiffre d'affaires BNC</t>
  </si>
  <si>
    <t>© copyright ARCOLIB : 02 23 300 600</t>
  </si>
  <si>
    <t>La responsabilité d'ARCOLIB ne saurait être engagée du fait de l'utilisation de cet outil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</si>
</sst>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104274"/>
      <name val="Calibri"/>
      <family val="2"/>
      <scheme val="minor"/>
    </font>
    <font>
      <i/>
      <sz val="11"/>
      <color rgb="FF104274"/>
      <name val="Calibri"/>
      <family val="2"/>
      <scheme val="minor"/>
    </font>
    <font>
      <b/>
      <sz val="11"/>
      <color rgb="FF104274"/>
      <name val="Calibri"/>
      <family val="2"/>
      <scheme val="minor"/>
    </font>
    <font>
      <b/>
      <sz val="12"/>
      <color rgb="FF104274"/>
      <name val="Calibri"/>
      <family val="2"/>
      <scheme val="minor"/>
    </font>
    <font>
      <sz val="8"/>
      <color rgb="FF104274"/>
      <name val="Calibri"/>
      <family val="2"/>
      <scheme val="minor"/>
    </font>
    <font>
      <b/>
      <sz val="8"/>
      <color rgb="FF10427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04274"/>
        <bgColor indexed="64"/>
      </patternFill>
    </fill>
    <fill>
      <patternFill patternType="solid">
        <fgColor rgb="FF8FD1DE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 style="thin">
        <color rgb="FF104274"/>
      </bottom>
      <diagonal/>
    </border>
    <border>
      <left style="thin">
        <color rgb="FF104274"/>
      </left>
      <right style="thin">
        <color rgb="FF104274"/>
      </right>
      <top style="thin">
        <color rgb="FF104274"/>
      </top>
      <bottom/>
      <diagonal/>
    </border>
    <border>
      <left style="thin">
        <color rgb="FF104274"/>
      </left>
      <right style="thin">
        <color rgb="FF104274"/>
      </right>
      <top/>
      <bottom/>
      <diagonal/>
    </border>
    <border>
      <left style="thin">
        <color rgb="FF104274"/>
      </left>
      <right style="thin">
        <color rgb="FF104274"/>
      </right>
      <top/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 style="thin">
        <color rgb="FF104274"/>
      </bottom>
      <diagonal/>
    </border>
    <border>
      <left style="thin">
        <color rgb="FF104274"/>
      </left>
      <right/>
      <top style="thin">
        <color rgb="FF104274"/>
      </top>
      <bottom/>
      <diagonal/>
    </border>
    <border>
      <left style="thin">
        <color rgb="FF104274"/>
      </left>
      <right/>
      <top/>
      <bottom/>
      <diagonal/>
    </border>
    <border>
      <left style="thin">
        <color rgb="FF104274"/>
      </left>
      <right/>
      <top/>
      <bottom style="thin">
        <color rgb="FF10427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indexed="6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/>
      <diagonal/>
    </border>
    <border>
      <left style="medium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 style="thin">
        <color rgb="FF104274"/>
      </right>
      <top/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 style="thin">
        <color rgb="FF104274"/>
      </bottom>
      <diagonal/>
    </border>
    <border>
      <left/>
      <right style="thin">
        <color rgb="FF104274"/>
      </right>
      <top style="thin">
        <color rgb="FF104274"/>
      </top>
      <bottom/>
      <diagonal/>
    </border>
    <border>
      <left style="medium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thin">
        <color rgb="FF104274"/>
      </left>
      <right style="thin">
        <color rgb="FF104274"/>
      </right>
      <top style="medium">
        <color rgb="FF104274"/>
      </top>
      <bottom style="medium">
        <color rgb="FF104274"/>
      </bottom>
      <diagonal/>
    </border>
    <border>
      <left style="medium">
        <color rgb="FF104274"/>
      </left>
      <right style="medium">
        <color rgb="FF104274"/>
      </right>
      <top style="medium">
        <color rgb="FF104274"/>
      </top>
      <bottom style="thin">
        <color rgb="FF104274"/>
      </bottom>
      <diagonal/>
    </border>
    <border>
      <left style="thin">
        <color rgb="FF104274"/>
      </left>
      <right/>
      <top style="medium">
        <color rgb="FF104274"/>
      </top>
      <bottom style="medium">
        <color rgb="FF104274"/>
      </bottom>
      <diagonal/>
    </border>
    <border>
      <left/>
      <right/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thin">
        <color rgb="FF104274"/>
      </bottom>
      <diagonal/>
    </border>
    <border>
      <left style="medium">
        <color rgb="FF104274"/>
      </left>
      <right style="medium">
        <color rgb="FF104274"/>
      </right>
      <top style="thin">
        <color rgb="FF104274"/>
      </top>
      <bottom style="medium">
        <color rgb="FF10427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10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164" fontId="0" fillId="3" borderId="0" xfId="0" applyNumberFormat="1" applyFill="1"/>
    <xf numFmtId="164" fontId="3" fillId="3" borderId="0" xfId="0" applyNumberFormat="1" applyFont="1" applyFill="1"/>
    <xf numFmtId="0" fontId="2" fillId="3" borderId="0" xfId="0" applyFont="1" applyFill="1"/>
    <xf numFmtId="0" fontId="7" fillId="3" borderId="0" xfId="0" applyFont="1" applyFill="1"/>
    <xf numFmtId="0" fontId="0" fillId="3" borderId="0" xfId="0" applyFill="1" applyAlignment="1">
      <alignment horizontal="center" vertical="top" wrapText="1"/>
    </xf>
    <xf numFmtId="0" fontId="3" fillId="3" borderId="0" xfId="0" applyFont="1" applyFill="1"/>
    <xf numFmtId="10" fontId="0" fillId="0" borderId="0" xfId="2" applyNumberFormat="1" applyFont="1"/>
    <xf numFmtId="0" fontId="8" fillId="3" borderId="0" xfId="0" applyFont="1" applyFill="1" applyAlignment="1">
      <alignment horizontal="center"/>
    </xf>
    <xf numFmtId="10" fontId="0" fillId="0" borderId="0" xfId="2" applyNumberFormat="1" applyFont="1" applyFill="1"/>
    <xf numFmtId="10" fontId="1" fillId="0" borderId="0" xfId="2" applyNumberFormat="1" applyFont="1" applyFill="1"/>
    <xf numFmtId="165" fontId="1" fillId="0" borderId="0" xfId="2" applyNumberFormat="1" applyFont="1" applyFill="1"/>
    <xf numFmtId="0" fontId="0" fillId="5" borderId="0" xfId="0" applyFill="1"/>
    <xf numFmtId="10" fontId="0" fillId="5" borderId="0" xfId="2" applyNumberFormat="1" applyFont="1" applyFill="1"/>
    <xf numFmtId="9" fontId="0" fillId="5" borderId="0" xfId="2" applyFont="1" applyFill="1"/>
    <xf numFmtId="10" fontId="1" fillId="5" borderId="0" xfId="2" applyNumberFormat="1" applyFont="1" applyFill="1"/>
    <xf numFmtId="0" fontId="9" fillId="3" borderId="0" xfId="0" applyFont="1" applyFill="1" applyAlignment="1">
      <alignment horizontal="center"/>
    </xf>
    <xf numFmtId="0" fontId="0" fillId="3" borderId="5" xfId="0" applyFill="1" applyBorder="1"/>
    <xf numFmtId="0" fontId="9" fillId="3" borderId="5" xfId="0" applyFont="1" applyFill="1" applyBorder="1"/>
    <xf numFmtId="0" fontId="9" fillId="3" borderId="0" xfId="0" applyFont="1" applyFill="1"/>
    <xf numFmtId="0" fontId="4" fillId="0" borderId="0" xfId="0" applyFont="1" applyAlignment="1">
      <alignment horizontal="right"/>
    </xf>
    <xf numFmtId="0" fontId="5" fillId="6" borderId="0" xfId="0" applyFont="1" applyFill="1"/>
    <xf numFmtId="0" fontId="6" fillId="6" borderId="0" xfId="0" applyFont="1" applyFill="1" applyAlignment="1">
      <alignment horizontal="right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/>
    <xf numFmtId="164" fontId="10" fillId="3" borderId="4" xfId="1" applyNumberFormat="1" applyFont="1" applyFill="1" applyBorder="1"/>
    <xf numFmtId="164" fontId="10" fillId="2" borderId="4" xfId="1" applyNumberFormat="1" applyFont="1" applyFill="1" applyBorder="1" applyProtection="1">
      <protection locked="0"/>
    </xf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5" fillId="6" borderId="16" xfId="0" applyFont="1" applyFill="1" applyBorder="1"/>
    <xf numFmtId="164" fontId="10" fillId="3" borderId="9" xfId="1" applyNumberFormat="1" applyFont="1" applyFill="1" applyBorder="1"/>
    <xf numFmtId="164" fontId="11" fillId="3" borderId="9" xfId="1" applyNumberFormat="1" applyFont="1" applyFill="1" applyBorder="1"/>
    <xf numFmtId="164" fontId="10" fillId="3" borderId="9" xfId="0" applyNumberFormat="1" applyFont="1" applyFill="1" applyBorder="1"/>
    <xf numFmtId="164" fontId="10" fillId="2" borderId="12" xfId="1" applyNumberFormat="1" applyFont="1" applyFill="1" applyBorder="1" applyProtection="1">
      <protection locked="0"/>
    </xf>
    <xf numFmtId="0" fontId="12" fillId="3" borderId="20" xfId="0" applyFont="1" applyFill="1" applyBorder="1" applyAlignment="1">
      <alignment horizontal="right"/>
    </xf>
    <xf numFmtId="164" fontId="10" fillId="3" borderId="20" xfId="0" applyNumberFormat="1" applyFont="1" applyFill="1" applyBorder="1"/>
    <xf numFmtId="164" fontId="10" fillId="3" borderId="19" xfId="0" applyNumberFormat="1" applyFont="1" applyFill="1" applyBorder="1"/>
    <xf numFmtId="164" fontId="12" fillId="3" borderId="9" xfId="1" applyNumberFormat="1" applyFont="1" applyFill="1" applyBorder="1"/>
    <xf numFmtId="0" fontId="5" fillId="6" borderId="11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right"/>
    </xf>
    <xf numFmtId="0" fontId="6" fillId="6" borderId="12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center"/>
    </xf>
    <xf numFmtId="164" fontId="11" fillId="3" borderId="13" xfId="1" applyNumberFormat="1" applyFont="1" applyFill="1" applyBorder="1"/>
    <xf numFmtId="164" fontId="11" fillId="3" borderId="14" xfId="1" applyNumberFormat="1" applyFont="1" applyFill="1" applyBorder="1"/>
    <xf numFmtId="164" fontId="11" fillId="3" borderId="10" xfId="1" applyNumberFormat="1" applyFont="1" applyFill="1" applyBorder="1"/>
    <xf numFmtId="164" fontId="12" fillId="3" borderId="9" xfId="0" applyNumberFormat="1" applyFont="1" applyFill="1" applyBorder="1"/>
    <xf numFmtId="164" fontId="10" fillId="3" borderId="24" xfId="1" applyNumberFormat="1" applyFont="1" applyFill="1" applyBorder="1"/>
    <xf numFmtId="164" fontId="11" fillId="3" borderId="25" xfId="1" applyNumberFormat="1" applyFont="1" applyFill="1" applyBorder="1"/>
    <xf numFmtId="0" fontId="12" fillId="3" borderId="23" xfId="0" applyFont="1" applyFill="1" applyBorder="1" applyAlignment="1">
      <alignment horizontal="right"/>
    </xf>
    <xf numFmtId="164" fontId="10" fillId="3" borderId="26" xfId="1" applyNumberFormat="1" applyFont="1" applyFill="1" applyBorder="1"/>
    <xf numFmtId="164" fontId="10" fillId="3" borderId="10" xfId="1" applyNumberFormat="1" applyFont="1" applyFill="1" applyBorder="1"/>
    <xf numFmtId="164" fontId="10" fillId="3" borderId="14" xfId="1" applyNumberFormat="1" applyFont="1" applyFill="1" applyBorder="1"/>
    <xf numFmtId="0" fontId="5" fillId="7" borderId="22" xfId="0" applyFont="1" applyFill="1" applyBorder="1" applyAlignment="1">
      <alignment horizontal="center"/>
    </xf>
    <xf numFmtId="164" fontId="10" fillId="3" borderId="27" xfId="1" applyNumberFormat="1" applyFont="1" applyFill="1" applyBorder="1"/>
    <xf numFmtId="164" fontId="10" fillId="3" borderId="28" xfId="1" applyNumberFormat="1" applyFont="1" applyFill="1" applyBorder="1"/>
    <xf numFmtId="164" fontId="10" fillId="3" borderId="29" xfId="1" applyNumberFormat="1" applyFont="1" applyFill="1" applyBorder="1"/>
    <xf numFmtId="164" fontId="10" fillId="3" borderId="30" xfId="1" applyNumberFormat="1" applyFont="1" applyFill="1" applyBorder="1"/>
    <xf numFmtId="0" fontId="0" fillId="3" borderId="0" xfId="0" applyFill="1" applyAlignment="1">
      <alignment vertical="center" wrapText="1"/>
    </xf>
    <xf numFmtId="166" fontId="10" fillId="3" borderId="9" xfId="1" applyNumberFormat="1" applyFont="1" applyFill="1" applyBorder="1"/>
    <xf numFmtId="42" fontId="10" fillId="2" borderId="9" xfId="1" applyNumberFormat="1" applyFont="1" applyFill="1" applyBorder="1" applyProtection="1">
      <protection locked="0"/>
    </xf>
    <xf numFmtId="42" fontId="10" fillId="3" borderId="8" xfId="0" applyNumberFormat="1" applyFont="1" applyFill="1" applyBorder="1"/>
    <xf numFmtId="164" fontId="10" fillId="3" borderId="32" xfId="1" applyNumberFormat="1" applyFont="1" applyFill="1" applyBorder="1"/>
    <xf numFmtId="164" fontId="10" fillId="3" borderId="33" xfId="1" applyNumberFormat="1" applyFont="1" applyFill="1" applyBorder="1"/>
    <xf numFmtId="164" fontId="10" fillId="3" borderId="20" xfId="1" applyNumberFormat="1" applyFont="1" applyFill="1" applyBorder="1"/>
    <xf numFmtId="164" fontId="10" fillId="3" borderId="12" xfId="0" applyNumberFormat="1" applyFont="1" applyFill="1" applyBorder="1"/>
    <xf numFmtId="0" fontId="5" fillId="6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6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44" fontId="10" fillId="2" borderId="4" xfId="1" applyFont="1" applyFill="1" applyBorder="1" applyProtection="1">
      <protection locked="0"/>
    </xf>
    <xf numFmtId="164" fontId="10" fillId="3" borderId="4" xfId="0" applyNumberFormat="1" applyFont="1" applyFill="1" applyBorder="1"/>
    <xf numFmtId="0" fontId="14" fillId="3" borderId="0" xfId="0" applyFont="1" applyFill="1"/>
    <xf numFmtId="0" fontId="15" fillId="3" borderId="0" xfId="0" applyFont="1" applyFill="1" applyAlignment="1">
      <alignment vertical="center"/>
    </xf>
    <xf numFmtId="44" fontId="12" fillId="2" borderId="0" xfId="1" applyFont="1" applyFill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5" fillId="4" borderId="3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4">
    <cellStyle name="Monétaire" xfId="1" builtinId="4"/>
    <cellStyle name="Monétaire 2" xfId="3"/>
    <cellStyle name="Normal" xfId="0" builtinId="0"/>
    <cellStyle name="Pourcentage" xfId="2" builtinId="5"/>
  </cellStyles>
  <dxfs count="12">
    <dxf>
      <font>
        <color auto="1"/>
      </font>
      <fill>
        <patternFill>
          <bgColor theme="0" tint="-0.499984740745262"/>
        </patternFill>
      </fill>
      <border>
        <left/>
        <right/>
        <top/>
        <bottom/>
      </border>
    </dxf>
    <dxf>
      <font>
        <color auto="1"/>
      </font>
      <fill>
        <patternFill>
          <bgColor theme="0" tint="-0.499984740745262"/>
        </patternFill>
      </fill>
      <border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1" tint="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 tint="-0.499984740745262"/>
      </font>
      <fill>
        <patternFill>
          <bgColor theme="0" tint="-0.499984740745262"/>
        </patternFill>
      </fill>
      <border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104274"/>
      <color rgb="FF8FD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Calculs!$E$2" fmlaRange="Calculs!$D$2:$D$3" sel="2" val="0"/>
</file>

<file path=xl/ctrlProps/ctrlProp2.xml><?xml version="1.0" encoding="utf-8"?>
<formControlPr xmlns="http://schemas.microsoft.com/office/spreadsheetml/2009/9/main" objectType="Drop" dropStyle="combo" dx="16" fmlaLink="Calculs!$C$2" fmlaRange="Calculs!$B$2:$B$3" sel="1" val="0"/>
</file>

<file path=xl/ctrlProps/ctrlProp3.xml><?xml version="1.0" encoding="utf-8"?>
<formControlPr xmlns="http://schemas.microsoft.com/office/spreadsheetml/2009/9/main" objectType="Drop" dropStyle="combo" dx="16" fmlaLink="Calculs!$C$24" fmlaRange="Calculs!$B$24:$B$25" sel="2" val="0"/>
</file>

<file path=xl/ctrlProps/ctrlProp4.xml><?xml version="1.0" encoding="utf-8"?>
<formControlPr xmlns="http://schemas.microsoft.com/office/spreadsheetml/2009/9/main" objectType="Drop" dropStyle="combo" dx="16" fmlaLink="Calculs!$B$31" fmlaRange="Calculs!$A$31:$A$33" sel="1" val="0"/>
</file>

<file path=xl/ctrlProps/ctrlProp5.xml><?xml version="1.0" encoding="utf-8"?>
<formControlPr xmlns="http://schemas.microsoft.com/office/spreadsheetml/2009/9/main" objectType="Drop" dropStyle="combo" dx="16" fmlaLink="Calculs!$C$25" fmlaRange="Calculs!$B$24:$B$25" sel="2" val="0"/>
</file>

<file path=xl/ctrlProps/ctrlProp6.xml><?xml version="1.0" encoding="utf-8"?>
<formControlPr xmlns="http://schemas.microsoft.com/office/spreadsheetml/2009/9/main" objectType="Drop" dropStyle="combo" dx="16" fmlaLink="Calculs!$C$3" fmlaRange="Calculs!$B$2:$B$3" sel="1" val="0"/>
</file>

<file path=xl/ctrlProps/ctrlProp7.xml><?xml version="1.0" encoding="utf-8"?>
<formControlPr xmlns="http://schemas.microsoft.com/office/spreadsheetml/2009/9/main" objectType="Drop" dropStyle="combo" dx="16" fmlaLink="Calculs!$E$3" fmlaRange="Calculs!$D$2:$D$3" sel="2" val="0"/>
</file>

<file path=xl/ctrlProps/ctrlProp8.xml><?xml version="1.0" encoding="utf-8"?>
<formControlPr xmlns="http://schemas.microsoft.com/office/spreadsheetml/2009/9/main" objectType="Drop" dropStyle="combo" dx="16" fmlaLink="Calculs!$C$31" fmlaRange="Calculs!$A$31:$A$33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rcolib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904875</xdr:colOff>
          <xdr:row>6</xdr:row>
          <xdr:rowOff>228600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2381250</xdr:colOff>
          <xdr:row>4</xdr:row>
          <xdr:rowOff>0</xdr:rowOff>
        </xdr:from>
        <xdr:to>
          <xdr:col>1</xdr:col>
          <xdr:colOff>904875</xdr:colOff>
          <xdr:row>4</xdr:row>
          <xdr:rowOff>219075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2371725</xdr:colOff>
          <xdr:row>2</xdr:row>
          <xdr:rowOff>0</xdr:rowOff>
        </xdr:from>
        <xdr:to>
          <xdr:col>1</xdr:col>
          <xdr:colOff>904875</xdr:colOff>
          <xdr:row>2</xdr:row>
          <xdr:rowOff>228600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0</xdr:row>
          <xdr:rowOff>228600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561975</xdr:colOff>
      <xdr:row>0</xdr:row>
      <xdr:rowOff>179732</xdr:rowOff>
    </xdr:from>
    <xdr:to>
      <xdr:col>14</xdr:col>
      <xdr:colOff>984389</xdr:colOff>
      <xdr:row>7</xdr:row>
      <xdr:rowOff>35196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8725" y="179732"/>
          <a:ext cx="2375039" cy="1093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1285726</xdr:colOff>
      <xdr:row>0</xdr:row>
      <xdr:rowOff>216855</xdr:rowOff>
    </xdr:from>
    <xdr:to>
      <xdr:col>6</xdr:col>
      <xdr:colOff>1631020</xdr:colOff>
      <xdr:row>6</xdr:row>
      <xdr:rowOff>202564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476" y="216855"/>
          <a:ext cx="2031219" cy="98583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95250</xdr:rowOff>
        </xdr:from>
        <xdr:to>
          <xdr:col>1</xdr:col>
          <xdr:colOff>828675</xdr:colOff>
          <xdr:row>2</xdr:row>
          <xdr:rowOff>238125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2466975</xdr:colOff>
          <xdr:row>4</xdr:row>
          <xdr:rowOff>0</xdr:rowOff>
        </xdr:from>
        <xdr:to>
          <xdr:col>1</xdr:col>
          <xdr:colOff>828675</xdr:colOff>
          <xdr:row>5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95250</xdr:rowOff>
        </xdr:from>
        <xdr:to>
          <xdr:col>1</xdr:col>
          <xdr:colOff>828675</xdr:colOff>
          <xdr:row>6</xdr:row>
          <xdr:rowOff>228600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1</xdr:col>
          <xdr:colOff>828675</xdr:colOff>
          <xdr:row>0</xdr:row>
          <xdr:rowOff>238125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104274"/>
  </sheetPr>
  <dimension ref="A1:S56"/>
  <sheetViews>
    <sheetView showRowColHeaders="0" tabSelected="1" zoomScaleNormal="100" workbookViewId="0">
      <selection activeCell="B9" sqref="B9"/>
    </sheetView>
  </sheetViews>
  <sheetFormatPr baseColWidth="10" defaultRowHeight="15" x14ac:dyDescent="0.25"/>
  <cols>
    <col min="1" max="1" width="35.85546875" style="6" bestFit="1" customWidth="1"/>
    <col min="2" max="2" width="14" style="6" customWidth="1"/>
    <col min="3" max="5" width="12.5703125" style="6" bestFit="1" customWidth="1"/>
    <col min="6" max="6" width="13.5703125" style="6" customWidth="1"/>
    <col min="7" max="7" width="13.85546875" style="6" customWidth="1"/>
    <col min="8" max="8" width="14.42578125" style="6" customWidth="1"/>
    <col min="9" max="9" width="13.28515625" style="6" customWidth="1"/>
    <col min="10" max="10" width="13.42578125" style="6" customWidth="1"/>
    <col min="11" max="11" width="12.5703125" style="6" customWidth="1"/>
    <col min="12" max="13" width="12.7109375" style="6" customWidth="1"/>
    <col min="14" max="14" width="16.5703125" style="6" customWidth="1"/>
    <col min="15" max="15" width="15.7109375" style="6" customWidth="1"/>
    <col min="16" max="16" width="18" style="6" bestFit="1" customWidth="1"/>
    <col min="17" max="18" width="11.42578125" style="6"/>
    <col min="19" max="19" width="51.42578125" style="6" customWidth="1"/>
    <col min="20" max="16384" width="11.42578125" style="6"/>
  </cols>
  <sheetData>
    <row r="1" spans="1:19" ht="18.75" customHeight="1" x14ac:dyDescent="0.25">
      <c r="A1" s="82" t="s">
        <v>51</v>
      </c>
    </row>
    <row r="2" spans="1:19" ht="7.5" customHeight="1" x14ac:dyDescent="0.25">
      <c r="A2" s="83"/>
    </row>
    <row r="3" spans="1:19" ht="18.75" customHeight="1" x14ac:dyDescent="0.25">
      <c r="A3" s="82" t="s">
        <v>87</v>
      </c>
      <c r="C3" s="11"/>
      <c r="D3" s="93" t="s">
        <v>90</v>
      </c>
      <c r="E3" s="93"/>
      <c r="F3" s="93"/>
      <c r="G3" s="93"/>
    </row>
    <row r="4" spans="1:19" ht="7.5" customHeight="1" x14ac:dyDescent="0.25">
      <c r="A4" s="83"/>
      <c r="C4" s="11"/>
      <c r="D4" s="93"/>
      <c r="E4" s="93"/>
      <c r="F4" s="93"/>
      <c r="G4" s="93"/>
    </row>
    <row r="5" spans="1:19" ht="18.75" customHeight="1" x14ac:dyDescent="0.25">
      <c r="A5" s="82" t="s">
        <v>14</v>
      </c>
      <c r="C5" s="11"/>
      <c r="D5" s="93"/>
      <c r="E5" s="93"/>
      <c r="F5" s="93"/>
      <c r="G5" s="93"/>
    </row>
    <row r="6" spans="1:19" ht="7.5" customHeight="1" x14ac:dyDescent="0.25">
      <c r="A6" s="83"/>
      <c r="C6" s="11"/>
    </row>
    <row r="7" spans="1:19" ht="18.75" customHeight="1" x14ac:dyDescent="0.25">
      <c r="A7" s="82" t="s">
        <v>88</v>
      </c>
      <c r="C7" s="11"/>
    </row>
    <row r="9" spans="1:19" x14ac:dyDescent="0.25">
      <c r="A9" s="32" t="str">
        <f>IF(Calculs!$C$2=2,"SSI","CIPAV")</f>
        <v>CIPAV</v>
      </c>
      <c r="B9" s="57" t="s">
        <v>41</v>
      </c>
      <c r="C9" s="57" t="s">
        <v>82</v>
      </c>
      <c r="D9" s="57" t="s">
        <v>15</v>
      </c>
      <c r="E9" s="57" t="s">
        <v>16</v>
      </c>
      <c r="F9" s="57" t="s">
        <v>17</v>
      </c>
      <c r="G9" s="57" t="s">
        <v>18</v>
      </c>
      <c r="H9" s="57" t="s">
        <v>19</v>
      </c>
      <c r="I9" s="57" t="s">
        <v>20</v>
      </c>
      <c r="J9" s="57" t="s">
        <v>21</v>
      </c>
      <c r="K9" s="57" t="s">
        <v>22</v>
      </c>
      <c r="L9" s="57" t="s">
        <v>23</v>
      </c>
      <c r="M9" s="57" t="s">
        <v>24</v>
      </c>
      <c r="N9" s="57" t="s">
        <v>59</v>
      </c>
      <c r="O9" s="53" t="s">
        <v>29</v>
      </c>
      <c r="P9" s="13"/>
      <c r="S9" s="7"/>
    </row>
    <row r="10" spans="1:19" x14ac:dyDescent="0.25">
      <c r="A10" s="33" t="s">
        <v>93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 t="str">
        <f>IF(AND(B10="",C10="",D10="",E10="",F10="",G10="",H10="",I10="",J10="",K10="",L10="",M10="",N10=""),"",SUM(B10:N10))</f>
        <v/>
      </c>
      <c r="P10" s="10" t="str">
        <f>IF(OR(B10="",C10="",D10="",E10="",F10="",G10="",H10="",I10="",J10="",K10="",L10="",M10=""),"A remplir","")</f>
        <v>A remplir</v>
      </c>
    </row>
    <row r="11" spans="1:19" x14ac:dyDescent="0.25">
      <c r="A11" s="33" t="str">
        <f>IF(Calculs!$C$2=2,"Montant à payer SSI hors PVL et CFP","Montant à payer CIPAV hors PVL et CFP")</f>
        <v>Montant à payer CIPAV hors PVL et CFP</v>
      </c>
      <c r="B11" s="75" t="str">
        <f>IF(B$10="","",IF(Calculs!$C$2=2,IF(Calculs!$B$31=2,IF(Calculs!$C$24=2,B10*Calculs!$L$8,B10*Calculs!$L$13),IF(Calculs!$B$31=3,IF(Calculs!$C$24=2,B10*Calculs!$L$9,B10*Calculs!$L$14),IF(Calculs!$B$31=1,IF(Calculs!$C$24=2,IF(OR(B9="Décembre N-1",B9="Janvier N",B9="Février",B9="Mars",B9="Avril",B9="Mai",B9="Juin"),B10*Calculs!$D$18,Calculs!$L$7*B10),IF(Calculs!$C$24=1,IF(OR(B9 B9="Juillet",B9="Août",B9="Septembre",B9="Octobre",B9="Novembre",B9="Décembre"),Calculs!$L$12*B10,B10*Calculs!$C$28)))))),IF(Calculs!$C$2=1,IF(OR(Calculs!$B$31=3,Calculs!$B$31=2,),IF(Calculs!$C$24=2,B10*Calculs!$B$19,B10*Calculs!$B$27),IF(Calculs!$B$31=1,IF(Calculs!$C$24=1,IF(OR(B9 B9="Juillet",B9="Août",B9="Septembre",B9="Octobre",B9="Novembre",B9="Décembre"),B10*Calculs!$B$27,B10*Calculs!$B$28),IF(Calculs!$C$24=2,IF(OR(B9 B9="Juillet",B9="Août",B9="Septembre",B9="Octobre",B9="Novembre",B9="Décembre"),B10*Calculs!$B$19,B10*Calculs!$D$19))))))))</f>
        <v/>
      </c>
      <c r="C11" s="75" t="str">
        <f>IF(C$10="","",IF(Calculs!$C$2=2,IF(Calculs!$B$31=2,IF(Calculs!$C$24=2,C10*Calculs!$L$8,C10*Calculs!$L$13),IF(Calculs!$B$31=3,IF(Calculs!$C$24=2,C10*Calculs!$L$9,C10*Calculs!$L$14),IF(Calculs!$B$31=1,IF(Calculs!$C$24=2,IF(OR(C9="Décembre N-1",C9="Janvier N",C9="Février",C9="Mars",C9="Avril",C9="Mai",C9="Juin"),C10*Calculs!$D$18,Calculs!$L$7*C10),IF(Calculs!$C$24=1,IF(OR(C9 C9="Juillet",C9="Août",C9="Septembre",C9="Octobre",C9="Novembre",C9="Décembre"),Calculs!$L$12*C10,C10*Calculs!$C$28)))))),IF(Calculs!$C$2=1,IF(OR(Calculs!$B$31=3,Calculs!$B$31=2,),IF(Calculs!$C$24=2,C10*Calculs!$B$19,C10*Calculs!$B$27),IF(Calculs!$B$31=1,IF(Calculs!$C$24=1,IF(OR(C9 C9="Juillet",C9="Août",C9="Septembre",C9="Octobre",C9="Novembre",C9="Décembre"),C10*Calculs!$B$27,C10*Calculs!$B$28),IF(Calculs!$C$24=2,IF(OR(C9 C9="Juillet",C9="Août",C9="Septembre",C9="Octobre",C9="Novembre",C9="Décembre"),C10*Calculs!$B$19,C10*Calculs!$D$19))))))))</f>
        <v/>
      </c>
      <c r="D11" s="75" t="str">
        <f>IF(D$10="","",IF(Calculs!$C$2=2,IF(Calculs!$B$31=2,IF(Calculs!$C$24=2,D10*Calculs!$L$8,D10*Calculs!$L$13),IF(Calculs!$B$31=3,IF(Calculs!$C$24=2,D10*Calculs!$L$9,D10*Calculs!$L$14),IF(Calculs!$B$31=1,IF(Calculs!$C$24=2,IF(OR(D9="Décembre N-1",D9="Janvier N",D9="Février",D9="Mars",D9="Avril",D9="Mai",D9="Juin"),D10*Calculs!$D$18,Calculs!$L$7*D10),IF(Calculs!$C$24=1,IF(OR(D9 D9="Juillet",D9="Août",D9="Septembre",D9="Octobre",D9="Novembre",D9="Décembre"),Calculs!$L$12*D10,D10*Calculs!$C$28)))))),IF(Calculs!$C$2=1,IF(OR(Calculs!$B$31=3,Calculs!$B$31=2,),IF(Calculs!$C$24=2,D10*Calculs!$B$19,D10*Calculs!$B$27),IF(Calculs!$B$31=1,IF(Calculs!$C$24=1,IF(OR(D9 D9="Juillet",D9="Août",D9="Septembre",D9="Octobre",D9="Novembre",D9="Décembre"),D10*Calculs!$B$27,D10*Calculs!$B$28),IF(Calculs!$C$24=2,IF(OR(D9 D9="Juillet",D9="Août",D9="Septembre",D9="Octobre",D9="Novembre",D9="Décembre"),D10*Calculs!$B$19,D10*Calculs!$D$19))))))))</f>
        <v/>
      </c>
      <c r="E11" s="75" t="str">
        <f>IF(E$10="","",IF(Calculs!$C$2=2,IF(Calculs!$B$31=2,IF(Calculs!$C$24=2,E10*Calculs!$L$8,E10*Calculs!$L$13),IF(Calculs!$B$31=3,IF(Calculs!$C$24=2,E10*Calculs!$L$9,E10*Calculs!$L$14),IF(Calculs!$B$31=1,IF(Calculs!$C$24=2,IF(OR(E9="Décembre N-1",E9="Janvier N",E9="Février",E9="Mars",E9="Avril",E9="Mai",E9="Juin"),E10*Calculs!$D$18,Calculs!$L$7*E10),IF(Calculs!$C$24=1,IF(OR(E9 E9="Juillet",E9="Août",E9="Septembre",E9="Octobre",E9="Novembre",E9="Décembre"),Calculs!$L$12*E10,E10*Calculs!$C$28)))))),IF(Calculs!$C$2=1,IF(OR(Calculs!$B$31=3,Calculs!$B$31=2,),IF(Calculs!$C$24=2,E10*Calculs!$B$19,E10*Calculs!$B$27),IF(Calculs!$B$31=1,IF(Calculs!$C$24=1,IF(OR(E9 E9="Juillet",E9="Août",E9="Septembre",E9="Octobre",E9="Novembre",E9="Décembre"),E10*Calculs!$B$27,E10*Calculs!$B$28),IF(Calculs!$C$24=2,IF(OR(E9 E9="Juillet",E9="Août",E9="Septembre",E9="Octobre",E9="Novembre",E9="Décembre"),E10*Calculs!$B$19,E10*Calculs!$D$19))))))))</f>
        <v/>
      </c>
      <c r="F11" s="75" t="str">
        <f>IF(F$10="","",IF(Calculs!$C$2=2,IF(Calculs!$B$31=2,IF(Calculs!$C$24=2,F10*Calculs!$L$8,F10*Calculs!$L$13),IF(Calculs!$B$31=3,IF(Calculs!$C$24=2,F10*Calculs!$L$9,F10*Calculs!$L$14),IF(Calculs!$B$31=1,IF(Calculs!$C$24=2,IF(OR(F9="Décembre N-1",F9="Janvier N",F9="Février",F9="Mars",F9="Avril",F9="Mai",F9="Juin"),F10*Calculs!$D$18,Calculs!$L$7*F10),IF(Calculs!$C$24=1,IF(OR(F9 F9="Juillet",F9="Août",F9="Septembre",F9="Octobre",F9="Novembre",F9="Décembre"),Calculs!$L$12*F10,F10*Calculs!$C$28)))))),IF(Calculs!$C$2=1,IF(OR(Calculs!$B$31=3,Calculs!$B$31=2,),IF(Calculs!$C$24=2,F10*Calculs!$B$19,F10*Calculs!$B$27),IF(Calculs!$B$31=1,IF(Calculs!$C$24=1,IF(OR(F9 F9="Juillet",F9="Août",F9="Septembre",F9="Octobre",F9="Novembre",F9="Décembre"),F10*Calculs!$B$27,F10*Calculs!$B$28),IF(Calculs!$C$24=2,IF(OR(F9 F9="Juillet",F9="Août",F9="Septembre",F9="Octobre",F9="Novembre",F9="Décembre"),F10*Calculs!$B$19,F10*Calculs!$D$19))))))))</f>
        <v/>
      </c>
      <c r="G11" s="75" t="str">
        <f>IF(G$10="","",IF(Calculs!$C$2=2,IF(Calculs!$B$31=2,IF(Calculs!$C$24=2,G10*Calculs!$L$8,G10*Calculs!$L$13),IF(Calculs!$B$31=3,IF(Calculs!$C$24=2,G10*Calculs!$L$9,G10*Calculs!$L$14),IF(Calculs!$B$31=1,IF(Calculs!$C$24=2,IF(OR(G9="Décembre N-1",G9="Janvier N",G9="Février",G9="Mars",G9="Avril",G9="Mai",G9="Juin"),G10*Calculs!$D$18,Calculs!$L$7*G10),IF(Calculs!$C$24=1,IF(OR(G9 G9="Juillet",G9="Août",G9="Septembre",G9="Octobre",G9="Novembre",G9="Décembre"),Calculs!$L$12*G10,G10*Calculs!$C$28)))))),IF(Calculs!$C$2=1,IF(OR(Calculs!$B$31=3,Calculs!$B$31=2,),IF(Calculs!$C$24=2,G10*Calculs!$B$19,G10*Calculs!$B$27),IF(Calculs!$B$31=1,IF(Calculs!$C$24=1,IF(OR(G9 G9="Juillet",G9="Août",G9="Septembre",G9="Octobre",G9="Novembre",G9="Décembre"),G10*Calculs!$B$27,G10*Calculs!$B$28),IF(Calculs!$C$24=2,IF(OR(G9 G9="Juillet",G9="Août",G9="Septembre",G9="Octobre",G9="Novembre",G9="Décembre"),G10*Calculs!$B$19,G10*Calculs!$D$19))))))))</f>
        <v/>
      </c>
      <c r="H11" s="75" t="str">
        <f>IF(H$10="","",IF(Calculs!$C$2=2,IF(Calculs!$B$31=2,IF(Calculs!$C$24=2,H10*Calculs!$L$8,H10*Calculs!$L$13),IF(Calculs!$B$31=3,IF(Calculs!$C$24=2,H10*Calculs!$L$9,H10*Calculs!$L$14),IF(Calculs!$B$31=1,IF(Calculs!$C$24=2,IF(OR(H9="Décembre N-1",H9="Janvier N",H9="Février",H9="Mars",H9="Avril",H9="Mai",H9="Juin"),H10*Calculs!$D$18,Calculs!$L$7*H10),IF(Calculs!$C$24=1,IF(OR(H9 H9="Juillet",H9="Août",H9="Septembre",H9="Octobre",H9="Novembre",H9="Décembre"),Calculs!$L$12*H10,H10*Calculs!$C$28)))))),IF(Calculs!$C$2=1,IF(OR(Calculs!$B$31=3,Calculs!$B$31=2,),IF(Calculs!$C$24=2,H10*Calculs!$B$19,H10*Calculs!$B$27),IF(Calculs!$B$31=1,IF(Calculs!$C$24=1,IF(OR(H9 H9="Juillet",H9="Août",H9="Septembre",H9="Octobre",H9="Novembre",H9="Décembre"),H10*Calculs!$B$27,H10*Calculs!$B$28),IF(Calculs!$C$24=2,IF(OR(H9 H9="Juillet",H9="Août",H9="Septembre",H9="Octobre",H9="Novembre",H9="Décembre"),H10*Calculs!$B$19,H10*Calculs!$D$19))))))))</f>
        <v/>
      </c>
      <c r="I11" s="75" t="str">
        <f>IF(I$10="","",IF(Calculs!$C$2=2,IF(Calculs!$B$31=2,IF(Calculs!$C$24=2,I10*Calculs!$L$8,I10*Calculs!$L$13),IF(Calculs!$B$31=3,IF(Calculs!$C$24=2,I10*Calculs!$L$9,I10*Calculs!$L$14),IF(Calculs!$B$31=1,IF(Calculs!$C$24=2,IF(OR(I9="Décembre N-1",I9="Janvier N",I9="Février",I9="Mars",I9="Avril",I9="Mai",I9="Juin"),I10*Calculs!$D$18,Calculs!$L$7*I10),IF(Calculs!$C$24=1,IF(OR(I9 I9="Juillet",I9="Août",I9="Septembre",I9="Octobre",I9="Novembre",I9="Décembre"),Calculs!$L$12*I10,I10*Calculs!$C$28)))))),IF(Calculs!$C$2=1,IF(OR(Calculs!$B$31=3,Calculs!$B$31=2,),IF(Calculs!$C$24=2,I10*Calculs!$B$19,I10*Calculs!$B$27),IF(Calculs!$B$31=1,IF(Calculs!$C$24=1,IF(OR(I9 I9="Juillet",I9="Août",I9="Septembre",I9="Octobre",I9="Novembre",I9="Décembre"),I10*Calculs!$B$27,I10*Calculs!$B$28),IF(Calculs!$C$24=2,IF(OR(I9 I9="Juillet",I9="Août",I9="Septembre",I9="Octobre",I9="Novembre",I9="Décembre"),I10*Calculs!$B$19,I10*Calculs!$D$19))))))))</f>
        <v/>
      </c>
      <c r="J11" s="75" t="str">
        <f>IF(J$10="","",IF(Calculs!$C$2=2,IF(Calculs!$B$31=2,IF(Calculs!$C$24=2,J10*Calculs!$L$8,J10*Calculs!$L$13),IF(Calculs!$B$31=3,IF(Calculs!$C$24=2,J10*Calculs!$L$9,J10*Calculs!$L$14),IF(Calculs!$B$31=1,IF(Calculs!$C$24=2,IF(OR(J9="Décembre N-1",J9="Janvier N",J9="Février",J9="Mars",J9="Avril",J9="Mai",J9="Juin"),J10*Calculs!$D$18,Calculs!$L$7*J10),IF(Calculs!$C$24=1,IF(OR(J9 J9="Juillet",J9="Août",J9="Septembre",J9="Octobre",J9="Novembre",J9="Décembre"),Calculs!$L$12*J10,J10*Calculs!$C$28)))))),IF(Calculs!$C$2=1,IF(OR(Calculs!$B$31=3,Calculs!$B$31=2,),IF(Calculs!$C$24=2,J10*Calculs!$B$19,J10*Calculs!$B$27),IF(Calculs!$B$31=1,IF(Calculs!$C$24=1,IF(OR(J9 J9="Juillet",J9="Août",J9="Septembre",J9="Octobre",J9="Novembre",J9="Décembre"),J10*Calculs!$B$27,J10*Calculs!$B$28),IF(Calculs!$C$24=2,IF(OR(J9 J9="Juillet",J9="Août",J9="Septembre",J9="Octobre",J9="Novembre",J9="Décembre"),J10*Calculs!$B$19,J10*Calculs!$D$19))))))))</f>
        <v/>
      </c>
      <c r="K11" s="75" t="str">
        <f>IF(K$10="","",IF(Calculs!$C$2=2,IF(Calculs!$B$31=2,IF(Calculs!$C$24=2,K10*Calculs!$L$8,K10*Calculs!$L$13),IF(Calculs!$B$31=3,IF(Calculs!$C$24=2,K10*Calculs!$L$9,K10*Calculs!$L$14),IF(Calculs!$B$31=1,IF(Calculs!$C$24=2,IF(OR(K9="Décembre N-1",K9="Janvier N",K9="Février",K9="Mars",K9="Avril",K9="Mai",K9="Juin"),K10*Calculs!$D$18,Calculs!$L$7*K10),IF(Calculs!$C$24=1,IF(OR(K9 K9="Juillet",K9="Août",K9="Septembre",K9="Octobre",K9="Novembre",K9="Décembre"),Calculs!$L$12*K10,K10*Calculs!$C$28)))))),IF(Calculs!$C$2=1,IF(OR(Calculs!$B$31=3,Calculs!$B$31=2,),IF(Calculs!$C$24=2,K10*Calculs!$B$19,K10*Calculs!$B$27),IF(Calculs!$B$31=1,IF(Calculs!$C$24=1,IF(OR(K9 K9="Juillet",K9="Août",K9="Septembre",K9="Octobre",K9="Novembre",K9="Décembre"),K10*Calculs!$B$27,K10*Calculs!$B$28),IF(Calculs!$C$24=2,IF(OR(K9 K9="Juillet",K9="Août",K9="Septembre",K9="Octobre",K9="Novembre",K9="Décembre"),K10*Calculs!$B$19,K10*Calculs!$D$19))))))))</f>
        <v/>
      </c>
      <c r="L11" s="75" t="str">
        <f>IF(L$10="","",IF(Calculs!$C$2=2,IF(Calculs!$B$31=2,IF(Calculs!$C$24=2,L10*Calculs!$L$8,L10*Calculs!$L$13),IF(Calculs!$B$31=3,IF(Calculs!$C$24=2,L10*Calculs!$L$9,L10*Calculs!$L$14),IF(Calculs!$B$31=1,IF(Calculs!$C$24=2,IF(OR(L9="Décembre N-1",L9="Janvier N",L9="Février",L9="Mars",L9="Avril",L9="Mai",L9="Juin"),L10*Calculs!$D$18,Calculs!$L$7*L10),IF(Calculs!$C$24=1,IF(OR(L9 L9="Juillet",L9="Août",L9="Septembre",L9="Octobre",L9="Novembre",L9="Décembre"),Calculs!$L$12*L10,L10*Calculs!$C$28)))))),IF(Calculs!$C$2=1,IF(OR(Calculs!$B$31=3,Calculs!$B$31=2,),IF(Calculs!$C$24=2,L10*Calculs!$B$19,L10*Calculs!$B$27),IF(Calculs!$B$31=1,IF(Calculs!$C$24=1,IF(OR(L9 L9="Juillet",L9="Août",L9="Septembre",L9="Octobre",L9="Novembre",L9="Décembre"),L10*Calculs!$B$27,L10*Calculs!$B$28),IF(Calculs!$C$24=2,IF(OR(L9 L9="Juillet",L9="Août",L9="Septembre",L9="Octobre",L9="Novembre",L9="Décembre"),L10*Calculs!$B$19,L10*Calculs!$D$19))))))))</f>
        <v/>
      </c>
      <c r="M11" s="75" t="str">
        <f>IF(M$10="","",IF(Calculs!$C$2=2,IF(Calculs!$B$31=2,IF(Calculs!$C$24=2,M10*Calculs!$L$8,M10*Calculs!$L$13),IF(Calculs!$B$31=3,IF(Calculs!$C$24=2,M10*Calculs!$L$9,M10*Calculs!$L$14),IF(Calculs!$B$31=1,IF(Calculs!$C$24=2,IF(OR(M9="Décembre N-1",M9="Janvier N",M9="Février",M9="Mars",M9="Avril",M9="Mai",M9="Juin"),M10*Calculs!$D$18,Calculs!$L$7*M10),IF(Calculs!$C$24=1,IF(OR(M9 M9="Juillet",M9="Août",M9="Septembre",M9="Octobre",M9="Novembre",M9="Décembre"),Calculs!$L$12*M10,M10*Calculs!$C$28)))))),IF(Calculs!$C$2=1,IF(OR(Calculs!$B$31=3,Calculs!$B$31=2,),IF(Calculs!$C$24=2,M10*Calculs!$B$19,M10*Calculs!$B$27),IF(Calculs!$B$31=1,IF(Calculs!$C$24=1,IF(OR(M9 M9="Juillet",M9="Août",M9="Septembre",M9="Octobre",M9="Novembre",M9="Décembre"),M10*Calculs!$B$27,M10*Calculs!$B$28),IF(Calculs!$C$24=2,IF(OR(M9 M9="Juillet",M9="Août",M9="Septembre",M9="Octobre",M9="Novembre",M9="Décembre"),M10*Calculs!$B$19,M10*Calculs!$D$19))))))))</f>
        <v/>
      </c>
      <c r="N11" s="75" t="str">
        <f>IF(N$10="","",IF(Calculs!$C$2=2,IF(Calculs!$B$31=2,IF(Calculs!$C$24=2,N10*Calculs!$L$8,N10*Calculs!$L$13),IF(Calculs!$B$31=3,IF(Calculs!$C$24=2,N10*Calculs!$L$9,N10*Calculs!$L$14),IF(Calculs!$B$31=1,IF(Calculs!$C$24=2,IF(OR(N9="Décembre N-1",N9="Janvier N",N9="Février",N9="Mars",N9="Avril",N9="Mai",N9="Juin"),N10*Calculs!$D$18,Calculs!$L$7*N10),IF(Calculs!$C$24=1,IF(OR(N9 N9="Juillet",N9="Août",N9="Septembre",N9="Octobre",N9="Novembre",N9="Décembre"),Calculs!$L$12*N10,N10*Calculs!$C$28)))))),IF(Calculs!$C$2=1,IF(OR(Calculs!$B$31=3,Calculs!$B$31=2,),IF(Calculs!$C$24=2,N10*Calculs!$B$19,N10*Calculs!$B$27),IF(Calculs!$B$31=1,IF(Calculs!$C$24=1,IF(OR(N9 N9="Juillet",N9="Août",N9="Septembre",N9="Octobre",N9="Novembre",N9="Décembre"),N10*Calculs!$B$27,N10*Calculs!$B$28),IF(Calculs!$C$24=2,IF(OR(N9 N9="Juillet",N9="Août",N9="Septembre",N9="Octobre",N9="Novembre",N9="Décembre"),N10*Calculs!$B$19,N10*Calculs!$D$19))))))))</f>
        <v/>
      </c>
      <c r="O11" s="77" t="str">
        <f t="shared" ref="O11" si="0">IF(AND(B11="",C11="",D11="",E11="",F11="",G11="",H11="",I11="",J11="",K11="",L11="",M11="",N11=""),"",SUM(B11:N11))</f>
        <v/>
      </c>
    </row>
    <row r="12" spans="1:19" x14ac:dyDescent="0.25">
      <c r="A12" s="33" t="str">
        <f>IF(Calculs!$E$2=2,"Pas d'option au VFL","Montant VFL")</f>
        <v>Pas d'option au VFL</v>
      </c>
      <c r="B12" s="43" t="str">
        <f>IF(B10="","",IF(Calculs!$E$2=2,"",IF(OR(Calculs!$C$2=1,Calculs!$C$2=2),B10*Calculs!$B$21,B10*Calculs!C21)))</f>
        <v/>
      </c>
      <c r="C12" s="43" t="str">
        <f>IF(C10="","",IF(Calculs!$E$2=2,"",IF(OR(Calculs!$C$2=1,Calculs!$C$2=2),C10*Calculs!$B$21,C10*Calculs!D21)))</f>
        <v/>
      </c>
      <c r="D12" s="43" t="str">
        <f>IF(D10="","",IF(Calculs!$E$2=2,"",IF(OR(Calculs!$C$2=1,Calculs!$C$2=2),D10*Calculs!$B$21,D10*Calculs!E21)))</f>
        <v/>
      </c>
      <c r="E12" s="43" t="str">
        <f>IF(E10="","",IF(Calculs!$E$2=2,"",IF(OR(Calculs!$C$2=1,Calculs!$C$2=2),E10*Calculs!$B$21,E10*Calculs!F21)))</f>
        <v/>
      </c>
      <c r="F12" s="43" t="str">
        <f>IF(F10="","",IF(Calculs!$E$2=2,"",IF(OR(Calculs!$C$2=1,Calculs!$C$2=2),F10*Calculs!$B$21,F10*Calculs!G21)))</f>
        <v/>
      </c>
      <c r="G12" s="43" t="str">
        <f>IF(G10="","",IF(Calculs!$E$2=2,"",IF(OR(Calculs!$C$2=1,Calculs!$C$2=2),G10*Calculs!$B$21,G10*Calculs!H21)))</f>
        <v/>
      </c>
      <c r="H12" s="43" t="str">
        <f>IF(H10="","",IF(Calculs!$E$2=2,"",IF(OR(Calculs!$C$2=1,Calculs!$C$2=2),H10*Calculs!$B$21,H10*Calculs!I21)))</f>
        <v/>
      </c>
      <c r="I12" s="43" t="str">
        <f>IF(I10="","",IF(Calculs!$E$2=2,"",IF(OR(Calculs!$C$2=1,Calculs!$C$2=2),I10*Calculs!$B$21,I10*Calculs!J21)))</f>
        <v/>
      </c>
      <c r="J12" s="43" t="str">
        <f>IF(J10="","",IF(Calculs!$E$2=2,"",IF(OR(Calculs!$C$2=1,Calculs!$C$2=2),J10*Calculs!$B$21,J10*Calculs!K21)))</f>
        <v/>
      </c>
      <c r="K12" s="43" t="str">
        <f>IF(K10="","",IF(Calculs!$E$2=2,"",IF(OR(Calculs!$C$2=1,Calculs!$C$2=2),K10*Calculs!$B$21,K10*Calculs!L21)))</f>
        <v/>
      </c>
      <c r="L12" s="43" t="str">
        <f>IF(L10="","",IF(Calculs!$E$2=2,"",IF(OR(Calculs!$C$2=1,Calculs!$C$2=2),L10*Calculs!$B$21,L10*Calculs!M21)))</f>
        <v/>
      </c>
      <c r="M12" s="43" t="str">
        <f>IF(M10="","",IF(Calculs!$E$2=2,"",IF(OR(Calculs!$C$2=1,Calculs!$C$2=2),M10*Calculs!$B$21,M10*Calculs!N21)))</f>
        <v/>
      </c>
      <c r="N12" s="43" t="str">
        <f>IF(N10="","",IF(Calculs!$E$2=2,"",IF(OR(Calculs!$C$2=1,Calculs!$C$2=2),N10*Calculs!$B$21,N10*Calculs!O21)))</f>
        <v/>
      </c>
      <c r="O12" s="77" t="str">
        <f>IF(AND(B12="",C12="",D12="",E12="",F12="",G12="",H12="",I12="",J12="",K12="",L12="",M12="",N12=""),"",SUM(B12:N12))</f>
        <v/>
      </c>
      <c r="P12" s="24" t="str">
        <f>IF(Calculs!$E$2=1,"À mettre en PRELEVEMENTS PERSONNELS","")</f>
        <v/>
      </c>
    </row>
    <row r="13" spans="1:19" x14ac:dyDescent="0.25">
      <c r="A13" s="33" t="s">
        <v>0</v>
      </c>
      <c r="B13" s="43" t="str">
        <f>IFERROR(IF(B10="","",B10*Calculs!$C$18),"")</f>
        <v/>
      </c>
      <c r="C13" s="43" t="str">
        <f>IFERROR(IF(C10="","",C10*Calculs!$C$18),"")</f>
        <v/>
      </c>
      <c r="D13" s="43" t="str">
        <f>IFERROR(IF(D10="","",D10*Calculs!$C$18),"")</f>
        <v/>
      </c>
      <c r="E13" s="43" t="str">
        <f>IFERROR(IF(E10="","",E10*Calculs!$C$18),"")</f>
        <v/>
      </c>
      <c r="F13" s="43" t="str">
        <f>IFERROR(IF(F10="","",F10*Calculs!$C$18),"")</f>
        <v/>
      </c>
      <c r="G13" s="43" t="str">
        <f>IFERROR(IF(G10="","",G10*Calculs!$C$18),"")</f>
        <v/>
      </c>
      <c r="H13" s="43" t="str">
        <f>IFERROR(IF(H10="","",H10*Calculs!$C$18),"")</f>
        <v/>
      </c>
      <c r="I13" s="43" t="str">
        <f>IFERROR(IF(I10="","",I10*Calculs!$C$18),"")</f>
        <v/>
      </c>
      <c r="J13" s="43" t="str">
        <f>IFERROR(IF(J10="","",J10*Calculs!$C$18),"")</f>
        <v/>
      </c>
      <c r="K13" s="43" t="str">
        <f>IFERROR(IF(K10="","",K10*Calculs!$C$18),"")</f>
        <v/>
      </c>
      <c r="L13" s="43" t="str">
        <f>IFERROR(IF(L10="","",L10*Calculs!$C$18),"")</f>
        <v/>
      </c>
      <c r="M13" s="43" t="str">
        <f>IFERROR(IF(M10="","",M10*Calculs!$C$18),"")</f>
        <v/>
      </c>
      <c r="N13" s="43" t="str">
        <f>IFERROR(IF(N10="","",N10*Calculs!$C$18),"")</f>
        <v/>
      </c>
      <c r="O13" s="77" t="str">
        <f>IF(AND(B13="",C13="",D13="",E13="",F13="",G13="",H13="",I13="",J13="",K13="",L13="",M13="",N13=""),"",SUM(B13:N13))</f>
        <v/>
      </c>
    </row>
    <row r="14" spans="1:19" x14ac:dyDescent="0.25">
      <c r="A14" s="40" t="s">
        <v>69</v>
      </c>
      <c r="B14" s="43" t="str">
        <f>IF(B10="","",SUM(B11:B13))</f>
        <v/>
      </c>
      <c r="C14" s="43" t="str">
        <f t="shared" ref="C14:M14" si="1">IF(C10="","",SUM(C11:C13))</f>
        <v/>
      </c>
      <c r="D14" s="43" t="str">
        <f t="shared" si="1"/>
        <v/>
      </c>
      <c r="E14" s="43" t="str">
        <f t="shared" si="1"/>
        <v/>
      </c>
      <c r="F14" s="43" t="str">
        <f t="shared" si="1"/>
        <v/>
      </c>
      <c r="G14" s="43" t="str">
        <f t="shared" si="1"/>
        <v/>
      </c>
      <c r="H14" s="43" t="str">
        <f t="shared" si="1"/>
        <v/>
      </c>
      <c r="I14" s="43" t="str">
        <f t="shared" si="1"/>
        <v/>
      </c>
      <c r="J14" s="43" t="str">
        <f t="shared" si="1"/>
        <v/>
      </c>
      <c r="K14" s="43" t="str">
        <f t="shared" si="1"/>
        <v/>
      </c>
      <c r="L14" s="43" t="str">
        <f t="shared" si="1"/>
        <v/>
      </c>
      <c r="M14" s="43" t="str">
        <f t="shared" si="1"/>
        <v/>
      </c>
      <c r="N14" s="43" t="str">
        <f>IF(N10="","",SUM(N11:N13))</f>
        <v/>
      </c>
      <c r="O14" s="77" t="str">
        <f>IF(AND(B14="",C14="",D14="",E14="",F14="",G14="",H14="",I14="",J14="",K14="",L14="",M14="",N14=""),"",SUM(B14:N14))</f>
        <v/>
      </c>
    </row>
    <row r="16" spans="1:19" x14ac:dyDescent="0.25">
      <c r="A16" s="30" t="str">
        <f>IF(Calculs!$C$2=2,"SSI","CIPAV")</f>
        <v>CIPAV</v>
      </c>
      <c r="B16" s="58" t="str">
        <f>B9</f>
        <v>Décembre N-1</v>
      </c>
      <c r="C16" s="58" t="str">
        <f t="shared" ref="C16:M16" si="2">C9</f>
        <v>Janvier N</v>
      </c>
      <c r="D16" s="58" t="str">
        <f t="shared" si="2"/>
        <v>Février</v>
      </c>
      <c r="E16" s="58" t="str">
        <f t="shared" si="2"/>
        <v>Mars</v>
      </c>
      <c r="F16" s="58" t="str">
        <f t="shared" si="2"/>
        <v>Avril</v>
      </c>
      <c r="G16" s="58" t="str">
        <f t="shared" si="2"/>
        <v>Mai</v>
      </c>
      <c r="H16" s="58" t="str">
        <f t="shared" si="2"/>
        <v>Juin</v>
      </c>
      <c r="I16" s="58" t="str">
        <f t="shared" si="2"/>
        <v>Juillet</v>
      </c>
      <c r="J16" s="58" t="str">
        <f t="shared" si="2"/>
        <v>Août</v>
      </c>
      <c r="K16" s="58" t="str">
        <f t="shared" si="2"/>
        <v>Septembre</v>
      </c>
      <c r="L16" s="58" t="str">
        <f t="shared" si="2"/>
        <v>Octobre</v>
      </c>
      <c r="M16" s="58" t="str">
        <f t="shared" si="2"/>
        <v>Novembre</v>
      </c>
      <c r="N16" s="58" t="str">
        <f>N9</f>
        <v>Décembre</v>
      </c>
      <c r="O16" s="54" t="s">
        <v>29</v>
      </c>
    </row>
    <row r="17" spans="1:18" x14ac:dyDescent="0.25">
      <c r="A17" s="31" t="s">
        <v>7</v>
      </c>
      <c r="B17" s="41" t="str">
        <f>IFERROR((IF(B10="","",IF(Calculs!$C$2=1,IF(OR(Calculs!$B$31=3,Calculs!$B$31=2),B11*Calculs!$B$8,IF(Calculs!$B$31=1,IF(OR(B9="Juillet",B9="Août",B9="Septembre",B9="Octobre",B9="Novembre",B9="Décembre"),B11*Calculs!$B$8,B11*Calculs!$I$19))),IF(Calculs!$C$2=2,IF(Calculs!$B$31=3,B11*Calculs!$E$8,IF(Calculs!$B$31=2,B11*Calculs!$D$8,IF(Calculs!$B$31=1,IF(OR(B9="Juillet",B9="Août",B9="Septembre",B9="Octobre",B9="Novembre",B9="Décembre"),B11*Calculs!$C$8,B11*Calculs!$J$19)))))))),"")</f>
        <v/>
      </c>
      <c r="C17" s="41" t="str">
        <f>IFERROR((IF(C10="","",IF(Calculs!$C$2=1,IF(OR(Calculs!$B$31=3,Calculs!$B$31=2),C11*Calculs!$B$8,IF(Calculs!$B$31=1,IF(OR(C9="Juillet",C9="Août",C9="Septembre",C9="Octobre",C9="Novembre",C9="Décembre"),C11*Calculs!$B$8,C11*Calculs!$I$19))),IF(Calculs!$C$2=2,IF(Calculs!$B$31=3,C11*Calculs!$E$8,IF(Calculs!$B$31=2,C11*Calculs!$D$8,IF(Calculs!$B$31=1,IF(OR(C9="Juillet",C9="Août",C9="Septembre",C9="Octobre",C9="Novembre",C9="Décembre"),C11*Calculs!$C$8,C11*Calculs!$J$19)))))))),"")</f>
        <v/>
      </c>
      <c r="D17" s="41" t="str">
        <f>IFERROR((IF(D10="","",IF(Calculs!$C$2=1,IF(OR(Calculs!$B$31=3,Calculs!$B$31=2),D11*Calculs!$B$8,IF(Calculs!$B$31=1,IF(OR(D9="Juillet",D9="Août",D9="Septembre",D9="Octobre",D9="Novembre",D9="Décembre"),D11*Calculs!$B$8,D11*Calculs!$I$19))),IF(Calculs!$C$2=2,IF(Calculs!$B$31=3,D11*Calculs!$E$8,IF(Calculs!$B$31=2,D11*Calculs!$D$8,IF(Calculs!$B$31=1,IF(OR(D9="Juillet",D9="Août",D9="Septembre",D9="Octobre",D9="Novembre",D9="Décembre"),D11*Calculs!$C$8,D11*Calculs!$J$19)))))))),"")</f>
        <v/>
      </c>
      <c r="E17" s="41" t="str">
        <f>IFERROR((IF(E10="","",IF(Calculs!$C$2=1,IF(OR(Calculs!$B$31=3,Calculs!$B$31=2),E11*Calculs!$B$8,IF(Calculs!$B$31=1,IF(OR(E9="Juillet",E9="Août",E9="Septembre",E9="Octobre",E9="Novembre",E9="Décembre"),E11*Calculs!$B$8,E11*Calculs!$I$19))),IF(Calculs!$C$2=2,IF(Calculs!$B$31=3,E11*Calculs!$E$8,IF(Calculs!$B$31=2,E11*Calculs!$D$8,IF(Calculs!$B$31=1,IF(OR(E9="Juillet",E9="Août",E9="Septembre",E9="Octobre",E9="Novembre",E9="Décembre"),E11*Calculs!$C$8,E11*Calculs!$J$19)))))))),"")</f>
        <v/>
      </c>
      <c r="F17" s="41" t="str">
        <f>IFERROR((IF(F10="","",IF(Calculs!$C$2=1,IF(OR(Calculs!$B$31=3,Calculs!$B$31=2),F11*Calculs!$B$8,IF(Calculs!$B$31=1,IF(OR(F9="Juillet",F9="Août",F9="Septembre",F9="Octobre",F9="Novembre",F9="Décembre"),F11*Calculs!$B$8,F11*Calculs!$I$19))),IF(Calculs!$C$2=2,IF(Calculs!$B$31=3,F11*Calculs!$E$8,IF(Calculs!$B$31=2,F11*Calculs!$D$8,IF(Calculs!$B$31=1,IF(OR(F9="Juillet",F9="Août",F9="Septembre",F9="Octobre",F9="Novembre",F9="Décembre"),F11*Calculs!$C$8,F11*Calculs!$J$19)))))))),"")</f>
        <v/>
      </c>
      <c r="G17" s="41" t="str">
        <f>IFERROR((IF(G10="","",IF(Calculs!$C$2=1,IF(OR(Calculs!$B$31=3,Calculs!$B$31=2),G11*Calculs!$B$8,IF(Calculs!$B$31=1,IF(OR(G9="Juillet",G9="Août",G9="Septembre",G9="Octobre",G9="Novembre",G9="Décembre"),G11*Calculs!$B$8,G11*Calculs!$I$19))),IF(Calculs!$C$2=2,IF(Calculs!$B$31=3,G11*Calculs!$E$8,IF(Calculs!$B$31=2,G11*Calculs!$D$8,IF(Calculs!$B$31=1,IF(OR(G9="Juillet",G9="Août",G9="Septembre",G9="Octobre",G9="Novembre",G9="Décembre"),G11*Calculs!$C$8,G11*Calculs!$J$19)))))))),"")</f>
        <v/>
      </c>
      <c r="H17" s="41" t="str">
        <f>IFERROR((IF(H10="","",IF(Calculs!$C$2=1,IF(OR(Calculs!$B$31=3,Calculs!$B$31=2),H11*Calculs!$B$8,IF(Calculs!$B$31=1,IF(OR(H9="Juillet",H9="Août",H9="Septembre",H9="Octobre",H9="Novembre",H9="Décembre"),H11*Calculs!$B$8,H11*Calculs!$I$19))),IF(Calculs!$C$2=2,IF(Calculs!$B$31=3,H11*Calculs!$E$8,IF(Calculs!$B$31=2,H11*Calculs!$D$8,IF(Calculs!$B$31=1,IF(OR(H9="Juillet",H9="Août",H9="Septembre",H9="Octobre",H9="Novembre",H9="Décembre"),H11*Calculs!$C$8,H11*Calculs!$J$19)))))))),"")</f>
        <v/>
      </c>
      <c r="I17" s="41" t="str">
        <f>IFERROR((IF(I10="","",IF(Calculs!$C$2=1,IF(OR(Calculs!$B$31=3,Calculs!$B$31=2),I11*Calculs!$B$8,IF(Calculs!$B$31=1,IF(OR(I9="Juillet",I9="Août",I9="Septembre",I9="Octobre",I9="Novembre",I9="Décembre"),I11*Calculs!$B$8,I11*Calculs!$I$19))),IF(Calculs!$C$2=2,IF(Calculs!$B$31=3,I11*Calculs!$E$8,IF(Calculs!$B$31=2,I11*Calculs!$D$8,IF(Calculs!$B$31=1,IF(OR(I9="Juillet",I9="Août",I9="Septembre",I9="Octobre",I9="Novembre",I9="Décembre"),I11*Calculs!$C$8,I11*Calculs!$J$19)))))))),"")</f>
        <v/>
      </c>
      <c r="J17" s="41" t="str">
        <f>IFERROR((IF(J10="","",IF(Calculs!$C$2=1,IF(OR(Calculs!$B$31=3,Calculs!$B$31=2),J11*Calculs!$B$8,IF(Calculs!$B$31=1,IF(OR(J9="Juillet",J9="Août",J9="Septembre",J9="Octobre",J9="Novembre",J9="Décembre"),J11*Calculs!$B$8,J11*Calculs!$I$19))),IF(Calculs!$C$2=2,IF(Calculs!$B$31=3,J11*Calculs!$E$8,IF(Calculs!$B$31=2,J11*Calculs!$D$8,IF(Calculs!$B$31=1,IF(OR(J9="Juillet",J9="Août",J9="Septembre",J9="Octobre",J9="Novembre",J9="Décembre"),J11*Calculs!$C$8,J11*Calculs!$J$19)))))))),"")</f>
        <v/>
      </c>
      <c r="K17" s="41" t="str">
        <f>IFERROR((IF(K10="","",IF(Calculs!$C$2=1,IF(OR(Calculs!$B$31=3,Calculs!$B$31=2),K11*Calculs!$B$8,IF(Calculs!$B$31=1,IF(OR(K9="Juillet",K9="Août",K9="Septembre",K9="Octobre",K9="Novembre",K9="Décembre"),K11*Calculs!$B$8,K11*Calculs!$I$19))),IF(Calculs!$C$2=2,IF(Calculs!$B$31=3,K11*Calculs!$E$8,IF(Calculs!$B$31=2,K11*Calculs!$D$8,IF(Calculs!$B$31=1,IF(OR(K9="Juillet",K9="Août",K9="Septembre",K9="Octobre",K9="Novembre",K9="Décembre"),K11*Calculs!$C$8,K11*Calculs!$J$19)))))))),"")</f>
        <v/>
      </c>
      <c r="L17" s="41" t="str">
        <f>IFERROR((IF(L10="","",IF(Calculs!$C$2=1,IF(OR(Calculs!$B$31=3,Calculs!$B$31=2),L11*Calculs!$B$8,IF(Calculs!$B$31=1,IF(OR(L9="Juillet",L9="Août",L9="Septembre",L9="Octobre",L9="Novembre",L9="Décembre"),L11*Calculs!$B$8,L11*Calculs!$I$19))),IF(Calculs!$C$2=2,IF(Calculs!$B$31=3,L11*Calculs!$E$8,IF(Calculs!$B$31=2,L11*Calculs!$D$8,IF(Calculs!$B$31=1,IF(OR(L9="Juillet",L9="Août",L9="Septembre",L9="Octobre",L9="Novembre",L9="Décembre"),L11*Calculs!$C$8,L11*Calculs!$J$19)))))))),"")</f>
        <v/>
      </c>
      <c r="M17" s="41" t="str">
        <f>IFERROR((IF(M10="","",IF(Calculs!$C$2=1,IF(OR(Calculs!$B$31=3,Calculs!$B$31=2),M11*Calculs!$B$8,IF(Calculs!$B$31=1,IF(OR(M9="Juillet",M9="Août",M9="Septembre",M9="Octobre",M9="Novembre",M9="Décembre"),M11*Calculs!$B$8,M11*Calculs!$I$19))),IF(Calculs!$C$2=2,IF(Calculs!$B$31=3,M11*Calculs!$E$8,IF(Calculs!$B$31=2,M11*Calculs!$D$8,IF(Calculs!$B$31=1,IF(OR(M9="Juillet",M9="Août",M9="Septembre",M9="Octobre",M9="Novembre",M9="Décembre"),M11*Calculs!$C$8,M11*Calculs!$J$19)))))))),"")</f>
        <v/>
      </c>
      <c r="N17" s="41" t="str">
        <f>IFERROR((IF(N10="","",IF(Calculs!$C$2=1,IF(OR(Calculs!$B$31=3,Calculs!$B$31=2),N11*Calculs!$B$8,IF(Calculs!$B$31=1,IF(OR(N9="Juillet",N9="Août",N9="Septembre",N9="Octobre",N9="Novembre",N9="Décembre"),N11*Calculs!$B$8,N11*Calculs!$I$19))),IF(Calculs!$C$2=2,IF(Calculs!$B$31=3,N11*Calculs!$E$8,IF(Calculs!$B$31=2,N11*Calculs!$D$8,IF(Calculs!$B$31=1,IF(OR(N9="Juillet",N9="Août",N9="Septembre",N9="Octobre",N9="Novembre",N9="Décembre"),N11*Calculs!$C$8,N11*Calculs!$J$19)))))))),"")</f>
        <v/>
      </c>
      <c r="O17" s="43" t="str">
        <f t="shared" ref="O17:O23" si="3">IF($O$10="","",SUM(B17:N17))</f>
        <v/>
      </c>
      <c r="R17" s="8"/>
    </row>
    <row r="18" spans="1:18" x14ac:dyDescent="0.25">
      <c r="A18" s="31" t="str">
        <f>IF(Calculs!$C$2=2,"","Indemnités journalières")</f>
        <v>Indemnités journalières</v>
      </c>
      <c r="B18" s="41" t="str">
        <f>IFERROR((IF(B10="","",IF(Calculs!$C$2=1,IF(OR(Calculs!$B$31=3,Calculs!$B$31=2),B11*Calculs!$B$9,IF(Calculs!$B$31=1,IF(OR(B9="Juillet",B9="Août",B9="Septembre",B9="Octobre",B9="Novembre",B9="Décembre"),B11*Calculs!$B$9,B11*Calculs!$I$20))),IF(Calculs!$C$2=2,IF(Calculs!$B$31=3,B11*Calculs!$E$9,IF(Calculs!$B$31=2,B11*Calculs!$D$9,IF(Calculs!$B$31=1,IF(OR(B9="Juillet",B9="Août",B9="Septembre",B9="Octobre",B9="Novembre",B9="Décembre"),B11*Calculs!$C$9,B11*Calculs!$J$20)))))))),"")</f>
        <v/>
      </c>
      <c r="C18" s="41" t="str">
        <f>IFERROR((IF(C10="","",IF(Calculs!$C$2=1,IF(OR(Calculs!$B$31=3,Calculs!$B$31=2),C11*Calculs!$B$9,IF(Calculs!$B$31=1,IF(OR(C9="Juillet",C9="Août",C9="Septembre",C9="Octobre",C9="Novembre",C9="Décembre"),C11*Calculs!$B$9,C11*Calculs!$I$20))),IF(Calculs!$C$2=2,IF(Calculs!$B$31=3,C11*Calculs!$E$9,IF(Calculs!$B$31=2,C11*Calculs!$D$9,IF(Calculs!$B$31=1,IF(OR(C9="Juillet",C9="Août",C9="Septembre",C9="Octobre",C9="Novembre",C9="Décembre"),C11*Calculs!$C$9,C11*Calculs!$J$20)))))))),"")</f>
        <v/>
      </c>
      <c r="D18" s="41" t="str">
        <f>IFERROR((IF(D10="","",IF(Calculs!$C$2=1,IF(OR(Calculs!$B$31=3,Calculs!$B$31=2),D11*Calculs!$B$9,IF(Calculs!$B$31=1,IF(OR(D9="Juillet",D9="Août",D9="Septembre",D9="Octobre",D9="Novembre",D9="Décembre"),D11*Calculs!$B$9,D11*Calculs!$I$20))),IF(Calculs!$C$2=2,IF(Calculs!$B$31=3,D11*Calculs!$E$9,IF(Calculs!$B$31=2,D11*Calculs!$D$9,IF(Calculs!$B$31=1,IF(OR(D9="Juillet",D9="Août",D9="Septembre",D9="Octobre",D9="Novembre",D9="Décembre"),D11*Calculs!$C$9,D11*Calculs!$J$20)))))))),"")</f>
        <v/>
      </c>
      <c r="E18" s="41" t="str">
        <f>IFERROR((IF(E10="","",IF(Calculs!$C$2=1,IF(OR(Calculs!$B$31=3,Calculs!$B$31=2),E11*Calculs!$B$9,IF(Calculs!$B$31=1,IF(OR(E9="Juillet",E9="Août",E9="Septembre",E9="Octobre",E9="Novembre",E9="Décembre"),E11*Calculs!$B$9,E11*Calculs!$I$20))),IF(Calculs!$C$2=2,IF(Calculs!$B$31=3,E11*Calculs!$E$9,IF(Calculs!$B$31=2,E11*Calculs!$D$9,IF(Calculs!$B$31=1,IF(OR(E9="Juillet",E9="Août",E9="Septembre",E9="Octobre",E9="Novembre",E9="Décembre"),E11*Calculs!$C$9,E11*Calculs!$J$20)))))))),"")</f>
        <v/>
      </c>
      <c r="F18" s="41" t="str">
        <f>IFERROR((IF(F10="","",IF(Calculs!$C$2=1,IF(OR(Calculs!$B$31=3,Calculs!$B$31=2),F11*Calculs!$B$9,IF(Calculs!$B$31=1,IF(OR(F9="Juillet",F9="Août",F9="Septembre",F9="Octobre",F9="Novembre",F9="Décembre"),F11*Calculs!$B$9,F11*Calculs!$I$20))),IF(Calculs!$C$2=2,IF(Calculs!$B$31=3,F11*Calculs!$E$9,IF(Calculs!$B$31=2,F11*Calculs!$D$9,IF(Calculs!$B$31=1,IF(OR(F9="Juillet",F9="Août",F9="Septembre",F9="Octobre",F9="Novembre",F9="Décembre"),F11*Calculs!$C$9,F11*Calculs!$J$20)))))))),"")</f>
        <v/>
      </c>
      <c r="G18" s="41" t="str">
        <f>IFERROR((IF(G10="","",IF(Calculs!$C$2=1,IF(OR(Calculs!$B$31=3,Calculs!$B$31=2),G11*Calculs!$B$9,IF(Calculs!$B$31=1,IF(OR(G9="Juillet",G9="Août",G9="Septembre",G9="Octobre",G9="Novembre",G9="Décembre"),G11*Calculs!$B$9,G11*Calculs!$I$20))),IF(Calculs!$C$2=2,IF(Calculs!$B$31=3,G11*Calculs!$E$9,IF(Calculs!$B$31=2,G11*Calculs!$D$9,IF(Calculs!$B$31=1,IF(OR(G9="Juillet",G9="Août",G9="Septembre",G9="Octobre",G9="Novembre",G9="Décembre"),G11*Calculs!$C$9,G11*Calculs!$J$20)))))))),"")</f>
        <v/>
      </c>
      <c r="H18" s="41" t="str">
        <f>IFERROR((IF(H10="","",IF(Calculs!$C$2=1,IF(OR(Calculs!$B$31=3,Calculs!$B$31=2),H11*Calculs!$B$9,IF(Calculs!$B$31=1,IF(OR(H9="Juillet",H9="Août",H9="Septembre",H9="Octobre",H9="Novembre",H9="Décembre"),H11*Calculs!$B$9,H11*Calculs!$I$20))),IF(Calculs!$C$2=2,IF(Calculs!$B$31=3,H11*Calculs!$E$9,IF(Calculs!$B$31=2,H11*Calculs!$D$9,IF(Calculs!$B$31=1,IF(OR(H9="Juillet",H9="Août",H9="Septembre",H9="Octobre",H9="Novembre",H9="Décembre"),H11*Calculs!$C$9,H11*Calculs!$J$20)))))))),"")</f>
        <v/>
      </c>
      <c r="I18" s="41" t="str">
        <f>IFERROR((IF(I10="","",IF(Calculs!$C$2=1,IF(OR(Calculs!$B$31=3,Calculs!$B$31=2),I11*Calculs!$B$9,IF(Calculs!$B$31=1,IF(OR(I9="Juillet",I9="Août",I9="Septembre",I9="Octobre",I9="Novembre",I9="Décembre"),I11*Calculs!$B$9,I11*Calculs!$I$20))),IF(Calculs!$C$2=2,IF(Calculs!$B$31=3,I11*Calculs!$E$9,IF(Calculs!$B$31=2,I11*Calculs!$D$9,IF(Calculs!$B$31=1,IF(OR(I9="Juillet",I9="Août",I9="Septembre",I9="Octobre",I9="Novembre",I9="Décembre"),I11*Calculs!$C$9,I11*Calculs!$J$20)))))))),"")</f>
        <v/>
      </c>
      <c r="J18" s="41" t="str">
        <f>IFERROR((IF(J10="","",IF(Calculs!$C$2=1,IF(OR(Calculs!$B$31=3,Calculs!$B$31=2),J11*Calculs!$B$9,IF(Calculs!$B$31=1,IF(OR(J9="Juillet",J9="Août",J9="Septembre",J9="Octobre",J9="Novembre",J9="Décembre"),J11*Calculs!$B$9,J11*Calculs!$I$20))),IF(Calculs!$C$2=2,IF(Calculs!$B$31=3,J11*Calculs!$E$9,IF(Calculs!$B$31=2,J11*Calculs!$D$9,IF(Calculs!$B$31=1,IF(OR(J9="Juillet",J9="Août",J9="Septembre",J9="Octobre",J9="Novembre",J9="Décembre"),J11*Calculs!$C$9,J11*Calculs!$J$20)))))))),"")</f>
        <v/>
      </c>
      <c r="K18" s="41" t="str">
        <f>IFERROR((IF(K10="","",IF(Calculs!$C$2=1,IF(OR(Calculs!$B$31=3,Calculs!$B$31=2),K11*Calculs!$B$9,IF(Calculs!$B$31=1,IF(OR(K9="Juillet",K9="Août",K9="Septembre",K9="Octobre",K9="Novembre",K9="Décembre"),K11*Calculs!$B$9,K11*Calculs!$I$20))),IF(Calculs!$C$2=2,IF(Calculs!$B$31=3,K11*Calculs!$E$9,IF(Calculs!$B$31=2,K11*Calculs!$D$9,IF(Calculs!$B$31=1,IF(OR(K9="Juillet",K9="Août",K9="Septembre",K9="Octobre",K9="Novembre",K9="Décembre"),K11*Calculs!$C$9,K11*Calculs!$J$20)))))))),"")</f>
        <v/>
      </c>
      <c r="L18" s="41" t="str">
        <f>IFERROR((IF(L10="","",IF(Calculs!$C$2=1,IF(OR(Calculs!$B$31=3,Calculs!$B$31=2),L11*Calculs!$B$9,IF(Calculs!$B$31=1,IF(OR(L9="Juillet",L9="Août",L9="Septembre",L9="Octobre",L9="Novembre",L9="Décembre"),L11*Calculs!$B$9,L11*Calculs!$I$20))),IF(Calculs!$C$2=2,IF(Calculs!$B$31=3,L11*Calculs!$E$9,IF(Calculs!$B$31=2,L11*Calculs!$D$9,IF(Calculs!$B$31=1,IF(OR(L9="Juillet",L9="Août",L9="Septembre",L9="Octobre",L9="Novembre",L9="Décembre"),L11*Calculs!$C$9,L11*Calculs!$J$20)))))))),"")</f>
        <v/>
      </c>
      <c r="M18" s="41" t="str">
        <f>IFERROR((IF(M10="","",IF(Calculs!$C$2=1,IF(OR(Calculs!$B$31=3,Calculs!$B$31=2),M11*Calculs!$B$9,IF(Calculs!$B$31=1,IF(OR(M9="Juillet",M9="Août",M9="Septembre",M9="Octobre",M9="Novembre",M9="Décembre"),M11*Calculs!$B$9,M11*Calculs!$I$20))),IF(Calculs!$C$2=2,IF(Calculs!$B$31=3,M11*Calculs!$E$9,IF(Calculs!$B$31=2,M11*Calculs!$D$9,IF(Calculs!$B$31=1,IF(OR(M9="Juillet",M9="Août",M9="Septembre",M9="Octobre",M9="Novembre",M9="Décembre"),M11*Calculs!$C$9,M11*Calculs!$J$20)))))))),"")</f>
        <v/>
      </c>
      <c r="N18" s="41" t="str">
        <f>IFERROR((IF(N10="","",IF(Calculs!$C$2=1,IF(OR(Calculs!$B$31=3,Calculs!$B$31=2),N11*Calculs!$B$9,IF(Calculs!$B$31=1,IF(OR(N9="Juillet",N9="Août",N9="Septembre",N9="Octobre",N9="Novembre",N9="Décembre"),N11*Calculs!$B$9,N11*Calculs!$I$20))),IF(Calculs!$C$2=2,IF(Calculs!$B$31=3,N11*Calculs!$E$9,IF(Calculs!$B$31=2,N11*Calculs!$D$9,IF(Calculs!$B$31=1,IF(OR(N9="Juillet",N9="Août",N9="Septembre",N9="Octobre",N9="Novembre",N9="Décembre"),N11*Calculs!$C$9,N11*Calculs!$J$20)))))))),"")</f>
        <v/>
      </c>
      <c r="O18" s="43" t="str">
        <f t="shared" si="3"/>
        <v/>
      </c>
      <c r="R18" s="8"/>
    </row>
    <row r="19" spans="1:18" x14ac:dyDescent="0.25">
      <c r="A19" s="31" t="s">
        <v>9</v>
      </c>
      <c r="B19" s="41" t="str">
        <f>IFERROR((IF(B10="","",IF(Calculs!$C$2=1,IF(OR(Calculs!$B$31=3,Calculs!$B$31=2),B11*Calculs!$B$10,IF(Calculs!$B$31=1,IF(OR(B9="Juillet",B9="Août",B9="Septembre",B9="Octobre",B9="Novembre",B9="Décembre"),B11*Calculs!$B$10,B11*Calculs!$I$21))),IF(Calculs!$C$2=2,IF(Calculs!$B$31=3,B11*Calculs!$E$10,IF(Calculs!$B$31=2,B11*Calculs!$D$10,IF(Calculs!$B$31=1,IF(OR(B9="Juillet",B9="Août",B9="Septembre",B9="Octobre",B9="Novembre",B9="Décembre"),B11*Calculs!$C$10,B11*Calculs!$J$21)))))))),"")</f>
        <v/>
      </c>
      <c r="C19" s="41" t="str">
        <f>IFERROR((IF(C10="","",IF(Calculs!$C$2=1,IF(OR(Calculs!$B$31=3,Calculs!$B$31=2),C11*Calculs!$B$10,IF(Calculs!$B$31=1,IF(OR(C9="Juillet",C9="Août",C9="Septembre",C9="Octobre",C9="Novembre",C9="Décembre"),C11*Calculs!$B$10,C11*Calculs!$I$21))),IF(Calculs!$C$2=2,IF(Calculs!$B$31=3,C11*Calculs!$E$10,IF(Calculs!$B$31=2,C11*Calculs!$D$10,IF(Calculs!$B$31=1,IF(OR(C9="Juillet",C9="Août",C9="Septembre",C9="Octobre",C9="Novembre",C9="Décembre"),C11*Calculs!$C$10,C11*Calculs!$J$21)))))))),"")</f>
        <v/>
      </c>
      <c r="D19" s="41" t="str">
        <f>IFERROR((IF(D10="","",IF(Calculs!$C$2=1,IF(OR(Calculs!$B$31=3,Calculs!$B$31=2),D11*Calculs!$B$10,IF(Calculs!$B$31=1,IF(OR(D9="Juillet",D9="Août",D9="Septembre",D9="Octobre",D9="Novembre",D9="Décembre"),D11*Calculs!$B$10,D11*Calculs!$I$21))),IF(Calculs!$C$2=2,IF(Calculs!$B$31=3,D11*Calculs!$E$10,IF(Calculs!$B$31=2,D11*Calculs!$D$10,IF(Calculs!$B$31=1,IF(OR(D9="Juillet",D9="Août",D9="Septembre",D9="Octobre",D9="Novembre",D9="Décembre"),D11*Calculs!$C$10,D11*Calculs!$J$21)))))))),"")</f>
        <v/>
      </c>
      <c r="E19" s="41" t="str">
        <f>IFERROR((IF(E10="","",IF(Calculs!$C$2=1,IF(OR(Calculs!$B$31=3,Calculs!$B$31=2),E11*Calculs!$B$10,IF(Calculs!$B$31=1,IF(OR(E9="Juillet",E9="Août",E9="Septembre",E9="Octobre",E9="Novembre",E9="Décembre"),E11*Calculs!$B$10,E11*Calculs!$I$21))),IF(Calculs!$C$2=2,IF(Calculs!$B$31=3,E11*Calculs!$E$10,IF(Calculs!$B$31=2,E11*Calculs!$D$10,IF(Calculs!$B$31=1,IF(OR(E9="Juillet",E9="Août",E9="Septembre",E9="Octobre",E9="Novembre",E9="Décembre"),E11*Calculs!$C$10,E11*Calculs!$J$21)))))))),"")</f>
        <v/>
      </c>
      <c r="F19" s="41" t="str">
        <f>IFERROR((IF(F10="","",IF(Calculs!$C$2=1,IF(OR(Calculs!$B$31=3,Calculs!$B$31=2),F11*Calculs!$B$10,IF(Calculs!$B$31=1,IF(OR(F9="Juillet",F9="Août",F9="Septembre",F9="Octobre",F9="Novembre",F9="Décembre"),F11*Calculs!$B$10,F11*Calculs!$I$21))),IF(Calculs!$C$2=2,IF(Calculs!$B$31=3,F11*Calculs!$E$10,IF(Calculs!$B$31=2,F11*Calculs!$D$10,IF(Calculs!$B$31=1,IF(OR(F9="Juillet",F9="Août",F9="Septembre",F9="Octobre",F9="Novembre",F9="Décembre"),F11*Calculs!$C$10,F11*Calculs!$J$21)))))))),"")</f>
        <v/>
      </c>
      <c r="G19" s="41" t="str">
        <f>IFERROR((IF(G10="","",IF(Calculs!$C$2=1,IF(OR(Calculs!$B$31=3,Calculs!$B$31=2),G11*Calculs!$B$10,IF(Calculs!$B$31=1,IF(OR(G9="Juillet",G9="Août",G9="Septembre",G9="Octobre",G9="Novembre",G9="Décembre"),G11*Calculs!$B$10,G11*Calculs!$I$21))),IF(Calculs!$C$2=2,IF(Calculs!$B$31=3,G11*Calculs!$E$10,IF(Calculs!$B$31=2,G11*Calculs!$D$10,IF(Calculs!$B$31=1,IF(OR(G9="Juillet",G9="Août",G9="Septembre",G9="Octobre",G9="Novembre",G9="Décembre"),G11*Calculs!$C$10,G11*Calculs!$J$21)))))))),"")</f>
        <v/>
      </c>
      <c r="H19" s="41" t="str">
        <f>IFERROR((IF(H10="","",IF(Calculs!$C$2=1,IF(OR(Calculs!$B$31=3,Calculs!$B$31=2),H11*Calculs!$B$10,IF(Calculs!$B$31=1,IF(OR(H9="Juillet",H9="Août",H9="Septembre",H9="Octobre",H9="Novembre",H9="Décembre"),H11*Calculs!$B$10,H11*Calculs!$I$21))),IF(Calculs!$C$2=2,IF(Calculs!$B$31=3,H11*Calculs!$E$10,IF(Calculs!$B$31=2,H11*Calculs!$D$10,IF(Calculs!$B$31=1,IF(OR(H9="Juillet",H9="Août",H9="Septembre",H9="Octobre",H9="Novembre",H9="Décembre"),H11*Calculs!$C$10,H11*Calculs!$J$21)))))))),"")</f>
        <v/>
      </c>
      <c r="I19" s="41" t="str">
        <f>IFERROR((IF(I10="","",IF(Calculs!$C$2=1,IF(OR(Calculs!$B$31=3,Calculs!$B$31=2),I11*Calculs!$B$10,IF(Calculs!$B$31=1,IF(OR(I9="Juillet",I9="Août",I9="Septembre",I9="Octobre",I9="Novembre",I9="Décembre"),I11*Calculs!$B$10,I11*Calculs!$I$21))),IF(Calculs!$C$2=2,IF(Calculs!$B$31=3,I11*Calculs!$E$10,IF(Calculs!$B$31=2,I11*Calculs!$D$10,IF(Calculs!$B$31=1,IF(OR(I9="Juillet",I9="Août",I9="Septembre",I9="Octobre",I9="Novembre",I9="Décembre"),I11*Calculs!$C$10,I11*Calculs!$J$21)))))))),"")</f>
        <v/>
      </c>
      <c r="J19" s="41" t="str">
        <f>IFERROR((IF(J10="","",IF(Calculs!$C$2=1,IF(OR(Calculs!$B$31=3,Calculs!$B$31=2),J11*Calculs!$B$10,IF(Calculs!$B$31=1,IF(OR(J9="Juillet",J9="Août",J9="Septembre",J9="Octobre",J9="Novembre",J9="Décembre"),J11*Calculs!$B$10,J11*Calculs!$I$21))),IF(Calculs!$C$2=2,IF(Calculs!$B$31=3,J11*Calculs!$E$10,IF(Calculs!$B$31=2,J11*Calculs!$D$10,IF(Calculs!$B$31=1,IF(OR(J9="Juillet",J9="Août",J9="Septembre",J9="Octobre",J9="Novembre",J9="Décembre"),J11*Calculs!$C$10,J11*Calculs!$J$21)))))))),"")</f>
        <v/>
      </c>
      <c r="K19" s="41" t="str">
        <f>IFERROR((IF(K10="","",IF(Calculs!$C$2=1,IF(OR(Calculs!$B$31=3,Calculs!$B$31=2),K11*Calculs!$B$10,IF(Calculs!$B$31=1,IF(OR(K9="Juillet",K9="Août",K9="Septembre",K9="Octobre",K9="Novembre",K9="Décembre"),K11*Calculs!$B$10,K11*Calculs!$I$21))),IF(Calculs!$C$2=2,IF(Calculs!$B$31=3,K11*Calculs!$E$10,IF(Calculs!$B$31=2,K11*Calculs!$D$10,IF(Calculs!$B$31=1,IF(OR(K9="Juillet",K9="Août",K9="Septembre",K9="Octobre",K9="Novembre",K9="Décembre"),K11*Calculs!$C$10,K11*Calculs!$J$21)))))))),"")</f>
        <v/>
      </c>
      <c r="L19" s="41" t="str">
        <f>IFERROR((IF(L10="","",IF(Calculs!$C$2=1,IF(OR(Calculs!$B$31=3,Calculs!$B$31=2),L11*Calculs!$B$10,IF(Calculs!$B$31=1,IF(OR(L9="Juillet",L9="Août",L9="Septembre",L9="Octobre",L9="Novembre",L9="Décembre"),L11*Calculs!$B$10,L11*Calculs!$I$21))),IF(Calculs!$C$2=2,IF(Calculs!$B$31=3,L11*Calculs!$E$10,IF(Calculs!$B$31=2,L11*Calculs!$D$10,IF(Calculs!$B$31=1,IF(OR(L9="Juillet",L9="Août",L9="Septembre",L9="Octobre",L9="Novembre",L9="Décembre"),L11*Calculs!$C$10,L11*Calculs!$J$21)))))))),"")</f>
        <v/>
      </c>
      <c r="M19" s="41" t="str">
        <f>IFERROR((IF(M10="","",IF(Calculs!$C$2=1,IF(OR(Calculs!$B$31=3,Calculs!$B$31=2),M11*Calculs!$B$10,IF(Calculs!$B$31=1,IF(OR(M9="Juillet",M9="Août",M9="Septembre",M9="Octobre",M9="Novembre",M9="Décembre"),M11*Calculs!$B$10,M11*Calculs!$I$21))),IF(Calculs!$C$2=2,IF(Calculs!$B$31=3,M11*Calculs!$E$10,IF(Calculs!$B$31=2,M11*Calculs!$D$10,IF(Calculs!$B$31=1,IF(OR(M9="Juillet",M9="Août",M9="Septembre",M9="Octobre",M9="Novembre",M9="Décembre"),M11*Calculs!$C$10,M11*Calculs!$J$21)))))))),"")</f>
        <v/>
      </c>
      <c r="N19" s="41" t="str">
        <f>IFERROR((IF(N10="","",IF(Calculs!$C$2=1,IF(OR(Calculs!$B$31=3,Calculs!$B$31=2),N11*Calculs!$B$10,IF(Calculs!$B$31=1,IF(OR(N9="Juillet",N9="Août",N9="Septembre",N9="Octobre",N9="Novembre",N9="Décembre"),N11*Calculs!$B$10,N11*Calculs!$I$21))),IF(Calculs!$C$2=2,IF(Calculs!$B$31=3,N11*Calculs!$E$10,IF(Calculs!$B$31=2,N11*Calculs!$D$10,IF(Calculs!$B$31=1,IF(OR(N9="Juillet",N9="Août",N9="Septembre",N9="Octobre",N9="Novembre",N9="Décembre"),N11*Calculs!$C$10,N11*Calculs!$J$21)))))))),"")</f>
        <v/>
      </c>
      <c r="O19" s="43" t="str">
        <f t="shared" si="3"/>
        <v/>
      </c>
      <c r="R19" s="8"/>
    </row>
    <row r="20" spans="1:18" x14ac:dyDescent="0.25">
      <c r="A20" s="49" t="str">
        <f>IF(Calculs!$C$2=2,"Assurance vieillesse","Assurance vieillesse de base tranche 1")</f>
        <v>Assurance vieillesse de base tranche 1</v>
      </c>
      <c r="B20" s="41" t="str">
        <f>IFERROR((IF(B10="","",IF(Calculs!$C$2=1,IF(OR(Calculs!$B$31=3,Calculs!$B$31=2),B11*Calculs!$B$11,IF(Calculs!$B$31=1,IF(OR(B9="Juillet",B9="Août",B9="Septembre",B9="Octobre",B9="Novembre",B9="Décembre"),B11*Calculs!$B$11,B11*Calculs!$I$22))),IF(Calculs!$C$2=2,IF(Calculs!$B$31=3,B11*Calculs!$E$11,IF(Calculs!$B$31=2,B11*Calculs!$D$11,IF(Calculs!$B$31=1,IF(OR(B9="Juillet",B9="Août",B9="Septembre",B9="Octobre",B9="Novembre",B9="Décembre"),B11*Calculs!$C$11,B11*Calculs!$J$22)))))))),"")</f>
        <v/>
      </c>
      <c r="C20" s="41" t="str">
        <f>IFERROR((IF(C10="","",IF(Calculs!$C$2=1,IF(OR(Calculs!$B$31=3,Calculs!$B$31=2),C11*Calculs!$B$11,IF(Calculs!$B$31=1,IF(OR(C9="Juillet",C9="Août",C9="Septembre",C9="Octobre",C9="Novembre",C9="Décembre"),C11*Calculs!$B$11,C11*Calculs!$I$22))),IF(Calculs!$C$2=2,IF(Calculs!$B$31=3,C11*Calculs!$E$11,IF(Calculs!$B$31=2,C11*Calculs!$D$11,IF(Calculs!$B$31=1,IF(OR(C9="Juillet",C9="Août",C9="Septembre",C9="Octobre",C9="Novembre",C9="Décembre"),C11*Calculs!$C$11,C11*Calculs!$J$22)))))))),"")</f>
        <v/>
      </c>
      <c r="D20" s="41" t="str">
        <f>IFERROR((IF(D10="","",IF(Calculs!$C$2=1,IF(OR(Calculs!$B$31=3,Calculs!$B$31=2),D11*Calculs!$B$11,IF(Calculs!$B$31=1,IF(OR(D9="Juillet",D9="Août",D9="Septembre",D9="Octobre",D9="Novembre",D9="Décembre"),D11*Calculs!$B$11,D11*Calculs!$I$22))),IF(Calculs!$C$2=2,IF(Calculs!$B$31=3,D11*Calculs!$E$11,IF(Calculs!$B$31=2,D11*Calculs!$D$11,IF(Calculs!$B$31=1,IF(OR(D9="Juillet",D9="Août",D9="Septembre",D9="Octobre",D9="Novembre",D9="Décembre"),D11*Calculs!$C$11,D11*Calculs!$J$22)))))))),"")</f>
        <v/>
      </c>
      <c r="E20" s="41" t="str">
        <f>IFERROR((IF(E10="","",IF(Calculs!$C$2=1,IF(OR(Calculs!$B$31=3,Calculs!$B$31=2),E11*Calculs!$B$11,IF(Calculs!$B$31=1,IF(OR(E9="Juillet",E9="Août",E9="Septembre",E9="Octobre",E9="Novembre",E9="Décembre"),E11*Calculs!$B$11,E11*Calculs!$I$22))),IF(Calculs!$C$2=2,IF(Calculs!$B$31=3,E11*Calculs!$E$11,IF(Calculs!$B$31=2,E11*Calculs!$D$11,IF(Calculs!$B$31=1,IF(OR(E9="Juillet",E9="Août",E9="Septembre",E9="Octobre",E9="Novembre",E9="Décembre"),E11*Calculs!$C$11,E11*Calculs!$J$22)))))))),"")</f>
        <v/>
      </c>
      <c r="F20" s="41" t="str">
        <f>IFERROR((IF(F10="","",IF(Calculs!$C$2=1,IF(OR(Calculs!$B$31=3,Calculs!$B$31=2),F11*Calculs!$B$11,IF(Calculs!$B$31=1,IF(OR(F9="Juillet",F9="Août",F9="Septembre",F9="Octobre",F9="Novembre",F9="Décembre"),F11*Calculs!$B$11,F11*Calculs!$I$22))),IF(Calculs!$C$2=2,IF(Calculs!$B$31=3,F11*Calculs!$E$11,IF(Calculs!$B$31=2,F11*Calculs!$D$11,IF(Calculs!$B$31=1,IF(OR(F9="Juillet",F9="Août",F9="Septembre",F9="Octobre",F9="Novembre",F9="Décembre"),F11*Calculs!$C$11,F11*Calculs!$J$22)))))))),"")</f>
        <v/>
      </c>
      <c r="G20" s="41" t="str">
        <f>IFERROR((IF(G10="","",IF(Calculs!$C$2=1,IF(OR(Calculs!$B$31=3,Calculs!$B$31=2),G11*Calculs!$B$11,IF(Calculs!$B$31=1,IF(OR(G9="Juillet",G9="Août",G9="Septembre",G9="Octobre",G9="Novembre",G9="Décembre"),G11*Calculs!$B$11,G11*Calculs!$I$22))),IF(Calculs!$C$2=2,IF(Calculs!$B$31=3,G11*Calculs!$E$11,IF(Calculs!$B$31=2,G11*Calculs!$D$11,IF(Calculs!$B$31=1,IF(OR(G9="Juillet",G9="Août",G9="Septembre",G9="Octobre",G9="Novembre",G9="Décembre"),G11*Calculs!$C$11,G11*Calculs!$J$22)))))))),"")</f>
        <v/>
      </c>
      <c r="H20" s="41" t="str">
        <f>IFERROR((IF(H10="","",IF(Calculs!$C$2=1,IF(OR(Calculs!$B$31=3,Calculs!$B$31=2),H11*Calculs!$B$11,IF(Calculs!$B$31=1,IF(OR(H9="Juillet",H9="Août",H9="Septembre",H9="Octobre",H9="Novembre",H9="Décembre"),H11*Calculs!$B$11,H11*Calculs!$I$22))),IF(Calculs!$C$2=2,IF(Calculs!$B$31=3,H11*Calculs!$E$11,IF(Calculs!$B$31=2,H11*Calculs!$D$11,IF(Calculs!$B$31=1,IF(OR(H9="Juillet",H9="Août",H9="Septembre",H9="Octobre",H9="Novembre",H9="Décembre"),H11*Calculs!$C$11,H11*Calculs!$J$22)))))))),"")</f>
        <v/>
      </c>
      <c r="I20" s="41" t="str">
        <f>IFERROR((IF(I10="","",IF(Calculs!$C$2=1,IF(OR(Calculs!$B$31=3,Calculs!$B$31=2),I11*Calculs!$B$11,IF(Calculs!$B$31=1,IF(OR(I9="Juillet",I9="Août",I9="Septembre",I9="Octobre",I9="Novembre",I9="Décembre"),I11*Calculs!$B$11,I11*Calculs!$I$22))),IF(Calculs!$C$2=2,IF(Calculs!$B$31=3,I11*Calculs!$E$11,IF(Calculs!$B$31=2,I11*Calculs!$D$11,IF(Calculs!$B$31=1,IF(OR(I9="Juillet",I9="Août",I9="Septembre",I9="Octobre",I9="Novembre",I9="Décembre"),I11*Calculs!$C$11,I11*Calculs!$J$22)))))))),"")</f>
        <v/>
      </c>
      <c r="J20" s="41" t="str">
        <f>IFERROR((IF(J10="","",IF(Calculs!$C$2=1,IF(OR(Calculs!$B$31=3,Calculs!$B$31=2),J11*Calculs!$B$11,IF(Calculs!$B$31=1,IF(OR(J9="Juillet",J9="Août",J9="Septembre",J9="Octobre",J9="Novembre",J9="Décembre"),J11*Calculs!$B$11,J11*Calculs!$I$22))),IF(Calculs!$C$2=2,IF(Calculs!$B$31=3,J11*Calculs!$E$11,IF(Calculs!$B$31=2,J11*Calculs!$D$11,IF(Calculs!$B$31=1,IF(OR(J9="Juillet",J9="Août",J9="Septembre",J9="Octobre",J9="Novembre",J9="Décembre"),J11*Calculs!$C$11,J11*Calculs!$J$22)))))))),"")</f>
        <v/>
      </c>
      <c r="K20" s="41" t="str">
        <f>IFERROR((IF(K10="","",IF(Calculs!$C$2=1,IF(OR(Calculs!$B$31=3,Calculs!$B$31=2),K11*Calculs!$B$11,IF(Calculs!$B$31=1,IF(OR(K9="Juillet",K9="Août",K9="Septembre",K9="Octobre",K9="Novembre",K9="Décembre"),K11*Calculs!$B$11,K11*Calculs!$I$22))),IF(Calculs!$C$2=2,IF(Calculs!$B$31=3,K11*Calculs!$E$11,IF(Calculs!$B$31=2,K11*Calculs!$D$11,IF(Calculs!$B$31=1,IF(OR(K9="Juillet",K9="Août",K9="Septembre",K9="Octobre",K9="Novembre",K9="Décembre"),K11*Calculs!$C$11,K11*Calculs!$J$22)))))))),"")</f>
        <v/>
      </c>
      <c r="L20" s="41" t="str">
        <f>IFERROR((IF(L10="","",IF(Calculs!$C$2=1,IF(OR(Calculs!$B$31=3,Calculs!$B$31=2),L11*Calculs!$B$11,IF(Calculs!$B$31=1,IF(OR(L9="Juillet",L9="Août",L9="Septembre",L9="Octobre",L9="Novembre",L9="Décembre"),L11*Calculs!$B$11,L11*Calculs!$I$22))),IF(Calculs!$C$2=2,IF(Calculs!$B$31=3,L11*Calculs!$E$11,IF(Calculs!$B$31=2,L11*Calculs!$D$11,IF(Calculs!$B$31=1,IF(OR(L9="Juillet",L9="Août",L9="Septembre",L9="Octobre",L9="Novembre",L9="Décembre"),L11*Calculs!$C$11,L11*Calculs!$J$22)))))))),"")</f>
        <v/>
      </c>
      <c r="M20" s="41" t="str">
        <f>IFERROR((IF(M10="","",IF(Calculs!$C$2=1,IF(OR(Calculs!$B$31=3,Calculs!$B$31=2),M11*Calculs!$B$11,IF(Calculs!$B$31=1,IF(OR(M9="Juillet",M9="Août",M9="Septembre",M9="Octobre",M9="Novembre",M9="Décembre"),M11*Calculs!$B$11,M11*Calculs!$I$22))),IF(Calculs!$C$2=2,IF(Calculs!$B$31=3,M11*Calculs!$E$11,IF(Calculs!$B$31=2,M11*Calculs!$D$11,IF(Calculs!$B$31=1,IF(OR(M9="Juillet",M9="Août",M9="Septembre",M9="Octobre",M9="Novembre",M9="Décembre"),M11*Calculs!$C$11,M11*Calculs!$J$22)))))))),"")</f>
        <v/>
      </c>
      <c r="N20" s="41" t="str">
        <f>IFERROR((IF(N10="","",IF(Calculs!$C$2=1,IF(OR(Calculs!$B$31=3,Calculs!$B$31=2),N11*Calculs!$B$11,IF(Calculs!$B$31=1,IF(OR(N9="Juillet",N9="Août",N9="Septembre",N9="Octobre",N9="Novembre",N9="Décembre"),N11*Calculs!$B$11,N11*Calculs!$I$22))),IF(Calculs!$C$2=2,IF(Calculs!$B$31=3,N11*Calculs!$E$11,IF(Calculs!$B$31=2,N11*Calculs!$D$11,IF(Calculs!$B$31=1,IF(OR(N9="Juillet",N9="Août",N9="Septembre",N9="Octobre",N9="Novembre",N9="Décembre"),N11*Calculs!$C$11,N11*Calculs!$J$22)))))))),"")</f>
        <v/>
      </c>
      <c r="O20" s="43" t="str">
        <f t="shared" si="3"/>
        <v/>
      </c>
    </row>
    <row r="21" spans="1:18" x14ac:dyDescent="0.25">
      <c r="A21" s="49" t="str">
        <f>IF(Calculs!$C$2=2,"","Assurance vieilleisse de base tranche 2")</f>
        <v>Assurance vieilleisse de base tranche 2</v>
      </c>
      <c r="B21" s="41" t="str">
        <f>IFERROR((IF(B10="","",IF(Calculs!$C$2=1,IF(OR(Calculs!$B$31=3,Calculs!$B$31=2),B11*Calculs!$B$12,IF(Calculs!$B$31=1,IF(OR(B9="Juillet",B9="Août",B9="Septembre",B9="Octobre",B9="Novembre",B9="Décembre"),B11*Calculs!$B$12,B11*Calculs!$I$23))),IF(Calculs!$C$2=2,IF(Calculs!$B$31=3,B11*Calculs!$E$12,IF(Calculs!$B$31=2,B11*Calculs!$D$12,IF(Calculs!$B$31=1,IF(OR(B9="Juillet",B9="Août",B9="Septembre",B9="Octobre",B9="Novembre",B9="Décembre"),B11*Calculs!$C$12,B11*Calculs!$J$23)))))))),"")</f>
        <v/>
      </c>
      <c r="C21" s="41" t="str">
        <f>IFERROR((IF(C10="","",IF(Calculs!$C$2=1,IF(OR(Calculs!$B$31=3,Calculs!$B$31=2),C11*Calculs!$B$12,IF(Calculs!$B$31=1,IF(OR(C9="Juillet",C9="Août",C9="Septembre",C9="Octobre",C9="Novembre",C9="Décembre"),C11*Calculs!$B$12,C11*Calculs!$I$23))),IF(Calculs!$C$2=2,IF(Calculs!$B$31=3,C11*Calculs!$E$12,IF(Calculs!$B$31=2,C11*Calculs!$D$12,IF(Calculs!$B$31=1,IF(OR(C9="Juillet",C9="Août",C9="Septembre",C9="Octobre",C9="Novembre",C9="Décembre"),C11*Calculs!$C$12,C11*Calculs!$J$23)))))))),"")</f>
        <v/>
      </c>
      <c r="D21" s="41" t="str">
        <f>IFERROR((IF(D10="","",IF(Calculs!$C$2=1,IF(OR(Calculs!$B$31=3,Calculs!$B$31=2),D11*Calculs!$B$12,IF(Calculs!$B$31=1,IF(OR(D9="Juillet",D9="Août",D9="Septembre",D9="Octobre",D9="Novembre",D9="Décembre"),D11*Calculs!$B$12,D11*Calculs!$I$23))),IF(Calculs!$C$2=2,IF(Calculs!$B$31=3,D11*Calculs!$E$12,IF(Calculs!$B$31=2,D11*Calculs!$D$12,IF(Calculs!$B$31=1,IF(OR(D9="Juillet",D9="Août",D9="Septembre",D9="Octobre",D9="Novembre",D9="Décembre"),D11*Calculs!$C$12,D11*Calculs!$J$23)))))))),"")</f>
        <v/>
      </c>
      <c r="E21" s="41" t="str">
        <f>IFERROR((IF(E10="","",IF(Calculs!$C$2=1,IF(OR(Calculs!$B$31=3,Calculs!$B$31=2),E11*Calculs!$B$12,IF(Calculs!$B$31=1,IF(OR(E9="Juillet",E9="Août",E9="Septembre",E9="Octobre",E9="Novembre",E9="Décembre"),E11*Calculs!$B$12,E11*Calculs!$I$23))),IF(Calculs!$C$2=2,IF(Calculs!$B$31=3,E11*Calculs!$E$12,IF(Calculs!$B$31=2,E11*Calculs!$D$12,IF(Calculs!$B$31=1,IF(OR(E9="Juillet",E9="Août",E9="Septembre",E9="Octobre",E9="Novembre",E9="Décembre"),E11*Calculs!$C$12,E11*Calculs!$J$23)))))))),"")</f>
        <v/>
      </c>
      <c r="F21" s="41" t="str">
        <f>IFERROR((IF(F10="","",IF(Calculs!$C$2=1,IF(OR(Calculs!$B$31=3,Calculs!$B$31=2),F11*Calculs!$B$12,IF(Calculs!$B$31=1,IF(OR(F9="Juillet",F9="Août",F9="Septembre",F9="Octobre",F9="Novembre",F9="Décembre"),F11*Calculs!$B$12,F11*Calculs!$I$23))),IF(Calculs!$C$2=2,IF(Calculs!$B$31=3,F11*Calculs!$E$12,IF(Calculs!$B$31=2,F11*Calculs!$D$12,IF(Calculs!$B$31=1,IF(OR(F9="Juillet",F9="Août",F9="Septembre",F9="Octobre",F9="Novembre",F9="Décembre"),F11*Calculs!$C$12,F11*Calculs!$J$23)))))))),"")</f>
        <v/>
      </c>
      <c r="G21" s="41" t="str">
        <f>IFERROR((IF(G10="","",IF(Calculs!$C$2=1,IF(OR(Calculs!$B$31=3,Calculs!$B$31=2),G11*Calculs!$B$12,IF(Calculs!$B$31=1,IF(OR(G9="Juillet",G9="Août",G9="Septembre",G9="Octobre",G9="Novembre",G9="Décembre"),G11*Calculs!$B$12,G11*Calculs!$I$23))),IF(Calculs!$C$2=2,IF(Calculs!$B$31=3,G11*Calculs!$E$12,IF(Calculs!$B$31=2,G11*Calculs!$D$12,IF(Calculs!$B$31=1,IF(OR(G9="Juillet",G9="Août",G9="Septembre",G9="Octobre",G9="Novembre",G9="Décembre"),G11*Calculs!$C$12,G11*Calculs!$J$23)))))))),"")</f>
        <v/>
      </c>
      <c r="H21" s="41" t="str">
        <f>IFERROR((IF(H10="","",IF(Calculs!$C$2=1,IF(OR(Calculs!$B$31=3,Calculs!$B$31=2),H11*Calculs!$B$12,IF(Calculs!$B$31=1,IF(OR(H9="Juillet",H9="Août",H9="Septembre",H9="Octobre",H9="Novembre",H9="Décembre"),H11*Calculs!$B$12,H11*Calculs!$I$23))),IF(Calculs!$C$2=2,IF(Calculs!$B$31=3,H11*Calculs!$E$12,IF(Calculs!$B$31=2,H11*Calculs!$D$12,IF(Calculs!$B$31=1,IF(OR(H9="Juillet",H9="Août",H9="Septembre",H9="Octobre",H9="Novembre",H9="Décembre"),H11*Calculs!$C$12,H11*Calculs!$J$23)))))))),"")</f>
        <v/>
      </c>
      <c r="I21" s="41" t="str">
        <f>IFERROR((IF(I10="","",IF(Calculs!$C$2=1,IF(OR(Calculs!$B$31=3,Calculs!$B$31=2),I11*Calculs!$B$12,IF(Calculs!$B$31=1,IF(OR(I9="Juillet",I9="Août",I9="Septembre",I9="Octobre",I9="Novembre",I9="Décembre"),I11*Calculs!$B$12,I11*Calculs!$I$23))),IF(Calculs!$C$2=2,IF(Calculs!$B$31=3,I11*Calculs!$E$12,IF(Calculs!$B$31=2,I11*Calculs!$D$12,IF(Calculs!$B$31=1,IF(OR(I9="Juillet",I9="Août",I9="Septembre",I9="Octobre",I9="Novembre",I9="Décembre"),I11*Calculs!$C$12,I11*Calculs!$J$23)))))))),"")</f>
        <v/>
      </c>
      <c r="J21" s="41" t="str">
        <f>IFERROR((IF(J10="","",IF(Calculs!$C$2=1,IF(OR(Calculs!$B$31=3,Calculs!$B$31=2),J11*Calculs!$B$12,IF(Calculs!$B$31=1,IF(OR(J9="Juillet",J9="Août",J9="Septembre",J9="Octobre",J9="Novembre",J9="Décembre"),J11*Calculs!$B$12,J11*Calculs!$I$23))),IF(Calculs!$C$2=2,IF(Calculs!$B$31=3,J11*Calculs!$E$12,IF(Calculs!$B$31=2,J11*Calculs!$D$12,IF(Calculs!$B$31=1,IF(OR(J9="Juillet",J9="Août",J9="Septembre",J9="Octobre",J9="Novembre",J9="Décembre"),J11*Calculs!$C$12,J11*Calculs!$J$23)))))))),"")</f>
        <v/>
      </c>
      <c r="K21" s="41" t="str">
        <f>IFERROR((IF(K10="","",IF(Calculs!$C$2=1,IF(OR(Calculs!$B$31=3,Calculs!$B$31=2),K11*Calculs!$B$12,IF(Calculs!$B$31=1,IF(OR(K9="Juillet",K9="Août",K9="Septembre",K9="Octobre",K9="Novembre",K9="Décembre"),K11*Calculs!$B$12,K11*Calculs!$I$23))),IF(Calculs!$C$2=2,IF(Calculs!$B$31=3,K11*Calculs!$E$12,IF(Calculs!$B$31=2,K11*Calculs!$D$12,IF(Calculs!$B$31=1,IF(OR(K9="Juillet",K9="Août",K9="Septembre",K9="Octobre",K9="Novembre",K9="Décembre"),K11*Calculs!$C$12,K11*Calculs!$J$23)))))))),"")</f>
        <v/>
      </c>
      <c r="L21" s="41" t="str">
        <f>IFERROR((IF(L10="","",IF(Calculs!$C$2=1,IF(OR(Calculs!$B$31=3,Calculs!$B$31=2),L11*Calculs!$B$12,IF(Calculs!$B$31=1,IF(OR(L9="Juillet",L9="Août",L9="Septembre",L9="Octobre",L9="Novembre",L9="Décembre"),L11*Calculs!$B$12,L11*Calculs!$I$23))),IF(Calculs!$C$2=2,IF(Calculs!$B$31=3,L11*Calculs!$E$12,IF(Calculs!$B$31=2,L11*Calculs!$D$12,IF(Calculs!$B$31=1,IF(OR(L9="Juillet",L9="Août",L9="Septembre",L9="Octobre",L9="Novembre",L9="Décembre"),L11*Calculs!$C$12,L11*Calculs!$J$23)))))))),"")</f>
        <v/>
      </c>
      <c r="M21" s="41" t="str">
        <f>IFERROR((IF(M10="","",IF(Calculs!$C$2=1,IF(OR(Calculs!$B$31=3,Calculs!$B$31=2),M11*Calculs!$B$12,IF(Calculs!$B$31=1,IF(OR(M9="Juillet",M9="Août",M9="Septembre",M9="Octobre",M9="Novembre",M9="Décembre"),M11*Calculs!$B$12,M11*Calculs!$I$23))),IF(Calculs!$C$2=2,IF(Calculs!$B$31=3,M11*Calculs!$E$12,IF(Calculs!$B$31=2,M11*Calculs!$D$12,IF(Calculs!$B$31=1,IF(OR(M9="Juillet",M9="Août",M9="Septembre",M9="Octobre",M9="Novembre",M9="Décembre"),M11*Calculs!$C$12,M11*Calculs!$J$23)))))))),"")</f>
        <v/>
      </c>
      <c r="N21" s="41" t="str">
        <f>IFERROR((IF(N10="","",IF(Calculs!$C$2=1,IF(OR(Calculs!$B$31=3,Calculs!$B$31=2),N11*Calculs!$B$12,IF(Calculs!$B$31=1,IF(OR(N9="Juillet",N9="Août",N9="Septembre",N9="Octobre",N9="Novembre",N9="Décembre"),N11*Calculs!$B$12,N11*Calculs!$I$23))),IF(Calculs!$C$2=2,IF(Calculs!$B$31=3,N11*Calculs!$E$12,IF(Calculs!$B$31=2,N11*Calculs!$D$12,IF(Calculs!$B$31=1,IF(OR(N9="Juillet",N9="Août",N9="Septembre",N9="Octobre",N9="Novembre",N9="Décembre"),N11*Calculs!$C$12,N11*Calculs!$J$23)))))))),"")</f>
        <v/>
      </c>
      <c r="O21" s="43" t="str">
        <f t="shared" si="3"/>
        <v/>
      </c>
    </row>
    <row r="22" spans="1:18" x14ac:dyDescent="0.25">
      <c r="A22" s="31" t="s">
        <v>83</v>
      </c>
      <c r="B22" s="41" t="str">
        <f>IFERROR((IF(B10="","",IF(Calculs!$C$2=1,IF(OR(Calculs!$B$31=3,Calculs!$B$31=2),B11*Calculs!$B$13,IF(Calculs!$B$31=1,IF(OR(B9="Juillet",B9="Août",B9="Septembre",B9="Octobre",B9="Novembre",B9="Décembre"),B11*Calculs!$B$13,B11*Calculs!$I$24))),IF(Calculs!$C$2=2,IF(Calculs!$B$31=3,B11*Calculs!$E$13,IF(Calculs!$B$31=2,B11*Calculs!$D$13,IF(Calculs!$B$31=1,IF(OR(B9="Juillet",B9="Août",B9="Septembre",B9="Octobre",B9="Novembre",B9="Décembre"),B11*Calculs!$C$13,B11*Calculs!$J$24)))))))),"")</f>
        <v/>
      </c>
      <c r="C22" s="41" t="str">
        <f>IFERROR((IF(C10="","",IF(Calculs!$C$2=1,IF(OR(Calculs!$B$31=3,Calculs!$B$31=2),C11*Calculs!$B$13,IF(Calculs!$B$31=1,IF(OR(C9="Juillet",C9="Août",C9="Septembre",C9="Octobre",C9="Novembre",C9="Décembre"),C11*Calculs!$B$13,C11*Calculs!$I$24))),IF(Calculs!$C$2=2,IF(Calculs!$B$31=3,C11*Calculs!$E$13,IF(Calculs!$B$31=2,C11*Calculs!$D$13,IF(Calculs!$B$31=1,IF(OR(C9="Juillet",C9="Août",C9="Septembre",C9="Octobre",C9="Novembre",C9="Décembre"),C11*Calculs!$C$13,C11*Calculs!$J$24)))))))),"")</f>
        <v/>
      </c>
      <c r="D22" s="41" t="str">
        <f>IFERROR((IF(D10="","",IF(Calculs!$C$2=1,IF(OR(Calculs!$B$31=3,Calculs!$B$31=2),D11*Calculs!$B$13,IF(Calculs!$B$31=1,IF(OR(D9="Juillet",D9="Août",D9="Septembre",D9="Octobre",D9="Novembre",D9="Décembre"),D11*Calculs!$B$13,D11*Calculs!$I$24))),IF(Calculs!$C$2=2,IF(Calculs!$B$31=3,D11*Calculs!$E$13,IF(Calculs!$B$31=2,D11*Calculs!$D$13,IF(Calculs!$B$31=1,IF(OR(D9="Juillet",D9="Août",D9="Septembre",D9="Octobre",D9="Novembre",D9="Décembre"),D11*Calculs!$C$13,D11*Calculs!$J$24)))))))),"")</f>
        <v/>
      </c>
      <c r="E22" s="41" t="str">
        <f>IFERROR((IF(E10="","",IF(Calculs!$C$2=1,IF(OR(Calculs!$B$31=3,Calculs!$B$31=2),E11*Calculs!$B$13,IF(Calculs!$B$31=1,IF(OR(E9="Juillet",E9="Août",E9="Septembre",E9="Octobre",E9="Novembre",E9="Décembre"),E11*Calculs!$B$13,E11*Calculs!$I$24))),IF(Calculs!$C$2=2,IF(Calculs!$B$31=3,E11*Calculs!$E$13,IF(Calculs!$B$31=2,E11*Calculs!$D$13,IF(Calculs!$B$31=1,IF(OR(E9="Juillet",E9="Août",E9="Septembre",E9="Octobre",E9="Novembre",E9="Décembre"),E11*Calculs!$C$13,E11*Calculs!$J$24)))))))),"")</f>
        <v/>
      </c>
      <c r="F22" s="41" t="str">
        <f>IFERROR((IF(F10="","",IF(Calculs!$C$2=1,IF(OR(Calculs!$B$31=3,Calculs!$B$31=2),F11*Calculs!$B$13,IF(Calculs!$B$31=1,IF(OR(F9="Juillet",F9="Août",F9="Septembre",F9="Octobre",F9="Novembre",F9="Décembre"),F11*Calculs!$B$13,F11*Calculs!$I$24))),IF(Calculs!$C$2=2,IF(Calculs!$B$31=3,F11*Calculs!$E$13,IF(Calculs!$B$31=2,F11*Calculs!$D$13,IF(Calculs!$B$31=1,IF(OR(F9="Juillet",F9="Août",F9="Septembre",F9="Octobre",F9="Novembre",F9="Décembre"),F11*Calculs!$C$13,F11*Calculs!$J$24)))))))),"")</f>
        <v/>
      </c>
      <c r="G22" s="41" t="str">
        <f>IFERROR((IF(G10="","",IF(Calculs!$C$2=1,IF(OR(Calculs!$B$31=3,Calculs!$B$31=2),G11*Calculs!$B$13,IF(Calculs!$B$31=1,IF(OR(G9="Juillet",G9="Août",G9="Septembre",G9="Octobre",G9="Novembre",G9="Décembre"),G11*Calculs!$B$13,G11*Calculs!$I$24))),IF(Calculs!$C$2=2,IF(Calculs!$B$31=3,G11*Calculs!$E$13,IF(Calculs!$B$31=2,G11*Calculs!$D$13,IF(Calculs!$B$31=1,IF(OR(G9="Juillet",G9="Août",G9="Septembre",G9="Octobre",G9="Novembre",G9="Décembre"),G11*Calculs!$C$13,G11*Calculs!$J$24)))))))),"")</f>
        <v/>
      </c>
      <c r="H22" s="41" t="str">
        <f>IFERROR((IF(H10="","",IF(Calculs!$C$2=1,IF(OR(Calculs!$B$31=3,Calculs!$B$31=2),H11*Calculs!$B$13,IF(Calculs!$B$31=1,IF(OR(H9="Juillet",H9="Août",H9="Septembre",H9="Octobre",H9="Novembre",H9="Décembre"),H11*Calculs!$B$13,H11*Calculs!$I$24))),IF(Calculs!$C$2=2,IF(Calculs!$B$31=3,H11*Calculs!$E$13,IF(Calculs!$B$31=2,H11*Calculs!$D$13,IF(Calculs!$B$31=1,IF(OR(H9="Juillet",H9="Août",H9="Septembre",H9="Octobre",H9="Novembre",H9="Décembre"),H11*Calculs!$C$13,H11*Calculs!$J$24)))))))),"")</f>
        <v/>
      </c>
      <c r="I22" s="41" t="str">
        <f>IFERROR((IF(I10="","",IF(Calculs!$C$2=1,IF(OR(Calculs!$B$31=3,Calculs!$B$31=2),I11*Calculs!$B$13,IF(Calculs!$B$31=1,IF(OR(I9="Juillet",I9="Août",I9="Septembre",I9="Octobre",I9="Novembre",I9="Décembre"),I11*Calculs!$B$13,I11*Calculs!$I$24))),IF(Calculs!$C$2=2,IF(Calculs!$B$31=3,I11*Calculs!$E$13,IF(Calculs!$B$31=2,I11*Calculs!$D$13,IF(Calculs!$B$31=1,IF(OR(I9="Juillet",I9="Août",I9="Septembre",I9="Octobre",I9="Novembre",I9="Décembre"),I11*Calculs!$C$13,I11*Calculs!$J$24)))))))),"")</f>
        <v/>
      </c>
      <c r="J22" s="41" t="str">
        <f>IFERROR((IF(J10="","",IF(Calculs!$C$2=1,IF(OR(Calculs!$B$31=3,Calculs!$B$31=2),J11*Calculs!$B$13,IF(Calculs!$B$31=1,IF(OR(J9="Juillet",J9="Août",J9="Septembre",J9="Octobre",J9="Novembre",J9="Décembre"),J11*Calculs!$B$13,J11*Calculs!$I$24))),IF(Calculs!$C$2=2,IF(Calculs!$B$31=3,J11*Calculs!$E$13,IF(Calculs!$B$31=2,J11*Calculs!$D$13,IF(Calculs!$B$31=1,IF(OR(J9="Juillet",J9="Août",J9="Septembre",J9="Octobre",J9="Novembre",J9="Décembre"),J11*Calculs!$C$13,J11*Calculs!$J$24)))))))),"")</f>
        <v/>
      </c>
      <c r="K22" s="41" t="str">
        <f>IFERROR((IF(K10="","",IF(Calculs!$C$2=1,IF(OR(Calculs!$B$31=3,Calculs!$B$31=2),K11*Calculs!$B$13,IF(Calculs!$B$31=1,IF(OR(K9="Juillet",K9="Août",K9="Septembre",K9="Octobre",K9="Novembre",K9="Décembre"),K11*Calculs!$B$13,K11*Calculs!$I$24))),IF(Calculs!$C$2=2,IF(Calculs!$B$31=3,K11*Calculs!$E$13,IF(Calculs!$B$31=2,K11*Calculs!$D$13,IF(Calculs!$B$31=1,IF(OR(K9="Juillet",K9="Août",K9="Septembre",K9="Octobre",K9="Novembre",K9="Décembre"),K11*Calculs!$C$13,K11*Calculs!$J$24)))))))),"")</f>
        <v/>
      </c>
      <c r="L22" s="41" t="str">
        <f>IFERROR((IF(L10="","",IF(Calculs!$C$2=1,IF(OR(Calculs!$B$31=3,Calculs!$B$31=2),L11*Calculs!$B$13,IF(Calculs!$B$31=1,IF(OR(L9="Juillet",L9="Août",L9="Septembre",L9="Octobre",L9="Novembre",L9="Décembre"),L11*Calculs!$B$13,L11*Calculs!$I$24))),IF(Calculs!$C$2=2,IF(Calculs!$B$31=3,L11*Calculs!$E$13,IF(Calculs!$B$31=2,L11*Calculs!$D$13,IF(Calculs!$B$31=1,IF(OR(L9="Juillet",L9="Août",L9="Septembre",L9="Octobre",L9="Novembre",L9="Décembre"),L11*Calculs!$C$13,L11*Calculs!$J$24)))))))),"")</f>
        <v/>
      </c>
      <c r="M22" s="41" t="str">
        <f>IFERROR((IF(M10="","",IF(Calculs!$C$2=1,IF(OR(Calculs!$B$31=3,Calculs!$B$31=2),M11*Calculs!$B$13,IF(Calculs!$B$31=1,IF(OR(M9="Juillet",M9="Août",M9="Septembre",M9="Octobre",M9="Novembre",M9="Décembre"),M11*Calculs!$B$13,M11*Calculs!$I$24))),IF(Calculs!$C$2=2,IF(Calculs!$B$31=3,M11*Calculs!$E$13,IF(Calculs!$B$31=2,M11*Calculs!$D$13,IF(Calculs!$B$31=1,IF(OR(M9="Juillet",M9="Août",M9="Septembre",M9="Octobre",M9="Novembre",M9="Décembre"),M11*Calculs!$C$13,M11*Calculs!$J$24)))))))),"")</f>
        <v/>
      </c>
      <c r="N22" s="41" t="str">
        <f>IFERROR((IF(N10="","",IF(Calculs!$C$2=1,IF(OR(Calculs!$B$31=3,Calculs!$B$31=2),N11*Calculs!$B$13,IF(Calculs!$B$31=1,IF(OR(N9="Juillet",N9="Août",N9="Septembre",N9="Octobre",N9="Novembre",N9="Décembre"),N11*Calculs!$B$13,N11*Calculs!$I$24))),IF(Calculs!$C$2=2,IF(Calculs!$B$31=3,N11*Calculs!$E$13,IF(Calculs!$B$31=2,N11*Calculs!$D$13,IF(Calculs!$B$31=1,IF(OR(N9="Juillet",N9="Août",N9="Septembre",N9="Octobre",N9="Novembre",N9="Décembre"),N11*Calculs!$C$13,N11*Calculs!$J$24)))))))),"")</f>
        <v/>
      </c>
      <c r="O22" s="43" t="str">
        <f t="shared" si="3"/>
        <v/>
      </c>
    </row>
    <row r="23" spans="1:18" x14ac:dyDescent="0.25">
      <c r="A23" s="50" t="s">
        <v>28</v>
      </c>
      <c r="B23" s="48" t="str">
        <f>IFERROR(IF(B10="","",SUM(B17:B22)),"")</f>
        <v/>
      </c>
      <c r="C23" s="48" t="str">
        <f t="shared" ref="C23:N23" si="4">IFERROR(IF(C10="","",SUM(C17:C22)),"")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48" t="str">
        <f t="shared" si="4"/>
        <v/>
      </c>
      <c r="H23" s="48" t="str">
        <f t="shared" si="4"/>
        <v/>
      </c>
      <c r="I23" s="48" t="str">
        <f t="shared" si="4"/>
        <v/>
      </c>
      <c r="J23" s="48" t="str">
        <f t="shared" si="4"/>
        <v/>
      </c>
      <c r="K23" s="48" t="str">
        <f t="shared" si="4"/>
        <v/>
      </c>
      <c r="L23" s="48" t="str">
        <f t="shared" si="4"/>
        <v/>
      </c>
      <c r="M23" s="48" t="str">
        <f t="shared" si="4"/>
        <v/>
      </c>
      <c r="N23" s="48" t="str">
        <f t="shared" si="4"/>
        <v/>
      </c>
      <c r="O23" s="62" t="str">
        <f t="shared" si="3"/>
        <v/>
      </c>
    </row>
    <row r="24" spans="1:18" hidden="1" x14ac:dyDescent="0.25">
      <c r="A24" s="3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R24" s="8"/>
    </row>
    <row r="25" spans="1:18" x14ac:dyDescent="0.25">
      <c r="A25" s="31" t="s">
        <v>11</v>
      </c>
      <c r="B25" s="42" t="str">
        <f>IFERROR((IF(B10="","",IF(Calculs!$C$2=1,IF(OR(Calculs!$B$31=3,Calculs!$B$31=2),B11*Calculs!$B$14,IF(Calculs!$B$31=1,IF(OR(B9="Juillet",B9="Août",B9="Septembre",B9="Octobre",B9="Novembre",B9="Décembre"),B11*Calculs!$B$14,B11*Calculs!$I$25))),IF(Calculs!$C$2=2,IF(Calculs!$B$31=3,B11*Calculs!$E$14,IF(Calculs!$B$31=2,B11*Calculs!$D$14,IF(Calculs!$B$31=1,IF(OR(B9="Juillet",B9="Août",B9="Septembre",B9="Octobre",B9="Novembre",B9="Décembre"),B11*Calculs!$C$14,B11*Calculs!$J$25)))))))),"")</f>
        <v/>
      </c>
      <c r="C25" s="42" t="str">
        <f>IFERROR((IF(C10="","",IF(Calculs!$C$2=1,IF(OR(Calculs!$B$31=3,Calculs!$B$31=2),C11*Calculs!$B$14,IF(Calculs!$B$31=1,IF(OR(C9="Juillet",C9="Août",C9="Septembre",C9="Octobre",C9="Novembre",C9="Décembre"),C11*Calculs!$B$14,C11*Calculs!$I$25))),IF(Calculs!$C$2=2,IF(Calculs!$B$31=3,C11*Calculs!$E$14,IF(Calculs!$B$31=2,C11*Calculs!$D$14,IF(Calculs!$B$31=1,IF(OR(C9="Juillet",C9="Août",C9="Septembre",C9="Octobre",C9="Novembre",C9="Décembre"),C11*Calculs!$C$14,C11*Calculs!$J$25)))))))),"")</f>
        <v/>
      </c>
      <c r="D25" s="42" t="str">
        <f>IFERROR((IF(D10="","",IF(Calculs!$C$2=1,IF(OR(Calculs!$B$31=3,Calculs!$B$31=2),D11*Calculs!$B$14,IF(Calculs!$B$31=1,IF(OR(D9="Juillet",D9="Août",D9="Septembre",D9="Octobre",D9="Novembre",D9="Décembre"),D11*Calculs!$B$14,D11*Calculs!$I$25))),IF(Calculs!$C$2=2,IF(Calculs!$B$31=3,D11*Calculs!$E$14,IF(Calculs!$B$31=2,D11*Calculs!$D$14,IF(Calculs!$B$31=1,IF(OR(D9="Juillet",D9="Août",D9="Septembre",D9="Octobre",D9="Novembre",D9="Décembre"),D11*Calculs!$C$14,D11*Calculs!$J$25)))))))),"")</f>
        <v/>
      </c>
      <c r="E25" s="42" t="str">
        <f>IFERROR((IF(E10="","",IF(Calculs!$C$2=1,IF(OR(Calculs!$B$31=3,Calculs!$B$31=2),E11*Calculs!$B$14,IF(Calculs!$B$31=1,IF(OR(E9="Juillet",E9="Août",E9="Septembre",E9="Octobre",E9="Novembre",E9="Décembre"),E11*Calculs!$B$14,E11*Calculs!$I$25))),IF(Calculs!$C$2=2,IF(Calculs!$B$31=3,E11*Calculs!$E$14,IF(Calculs!$B$31=2,E11*Calculs!$D$14,IF(Calculs!$B$31=1,IF(OR(E9="Juillet",E9="Août",E9="Septembre",E9="Octobre",E9="Novembre",E9="Décembre"),E11*Calculs!$C$14,E11*Calculs!$J$25)))))))),"")</f>
        <v/>
      </c>
      <c r="F25" s="42" t="str">
        <f>IFERROR((IF(F10="","",IF(Calculs!$C$2=1,IF(OR(Calculs!$B$31=3,Calculs!$B$31=2),F11*Calculs!$B$14,IF(Calculs!$B$31=1,IF(OR(F9="Juillet",F9="Août",F9="Septembre",F9="Octobre",F9="Novembre",F9="Décembre"),F11*Calculs!$B$14,F11*Calculs!$I$25))),IF(Calculs!$C$2=2,IF(Calculs!$B$31=3,F11*Calculs!$E$14,IF(Calculs!$B$31=2,F11*Calculs!$D$14,IF(Calculs!$B$31=1,IF(OR(F9="Juillet",F9="Août",F9="Septembre",F9="Octobre",F9="Novembre",F9="Décembre"),F11*Calculs!$C$14,F11*Calculs!$J$25)))))))),"")</f>
        <v/>
      </c>
      <c r="G25" s="42" t="str">
        <f>IFERROR((IF(G10="","",IF(Calculs!$C$2=1,IF(OR(Calculs!$B$31=3,Calculs!$B$31=2),G11*Calculs!$B$14,IF(Calculs!$B$31=1,IF(OR(G9="Juillet",G9="Août",G9="Septembre",G9="Octobre",G9="Novembre",G9="Décembre"),G11*Calculs!$B$14,G11*Calculs!$I$25))),IF(Calculs!$C$2=2,IF(Calculs!$B$31=3,G11*Calculs!$E$14,IF(Calculs!$B$31=2,G11*Calculs!$D$14,IF(Calculs!$B$31=1,IF(OR(G9="Juillet",G9="Août",G9="Septembre",G9="Octobre",G9="Novembre",G9="Décembre"),G11*Calculs!$C$14,G11*Calculs!$J$25)))))))),"")</f>
        <v/>
      </c>
      <c r="H25" s="42" t="str">
        <f>IFERROR((IF(H10="","",IF(Calculs!$C$2=1,IF(OR(Calculs!$B$31=3,Calculs!$B$31=2),H11*Calculs!$B$14,IF(Calculs!$B$31=1,IF(OR(H9="Juillet",H9="Août",H9="Septembre",H9="Octobre",H9="Novembre",H9="Décembre"),H11*Calculs!$B$14,H11*Calculs!$I$25))),IF(Calculs!$C$2=2,IF(Calculs!$B$31=3,H11*Calculs!$E$14,IF(Calculs!$B$31=2,H11*Calculs!$D$14,IF(Calculs!$B$31=1,IF(OR(H9="Juillet",H9="Août",H9="Septembre",H9="Octobre",H9="Novembre",H9="Décembre"),H11*Calculs!$C$14,H11*Calculs!$J$25)))))))),"")</f>
        <v/>
      </c>
      <c r="I25" s="42" t="str">
        <f>IFERROR((IF(I10="","",IF(Calculs!$C$2=1,IF(OR(Calculs!$B$31=3,Calculs!$B$31=2),I11*Calculs!$B$14,IF(Calculs!$B$31=1,IF(OR(I9="Juillet",I9="Août",I9="Septembre",I9="Octobre",I9="Novembre",I9="Décembre"),I11*Calculs!$B$14,I11*Calculs!$I$25))),IF(Calculs!$C$2=2,IF(Calculs!$B$31=3,I11*Calculs!$E$14,IF(Calculs!$B$31=2,I11*Calculs!$D$14,IF(Calculs!$B$31=1,IF(OR(I9="Juillet",I9="Août",I9="Septembre",I9="Octobre",I9="Novembre",I9="Décembre"),I11*Calculs!$C$14,I11*Calculs!$J$25)))))))),"")</f>
        <v/>
      </c>
      <c r="J25" s="42" t="str">
        <f>IFERROR((IF(J10="","",IF(Calculs!$C$2=1,IF(OR(Calculs!$B$31=3,Calculs!$B$31=2),J11*Calculs!$B$14,IF(Calculs!$B$31=1,IF(OR(J9="Juillet",J9="Août",J9="Septembre",J9="Octobre",J9="Novembre",J9="Décembre"),J11*Calculs!$B$14,J11*Calculs!$I$25))),IF(Calculs!$C$2=2,IF(Calculs!$B$31=3,J11*Calculs!$E$14,IF(Calculs!$B$31=2,J11*Calculs!$D$14,IF(Calculs!$B$31=1,IF(OR(J9="Juillet",J9="Août",J9="Septembre",J9="Octobre",J9="Novembre",J9="Décembre"),J11*Calculs!$C$14,J11*Calculs!$J$25)))))))),"")</f>
        <v/>
      </c>
      <c r="K25" s="42" t="str">
        <f>IFERROR((IF(K10="","",IF(Calculs!$C$2=1,IF(OR(Calculs!$B$31=3,Calculs!$B$31=2),K11*Calculs!$B$14,IF(Calculs!$B$31=1,IF(OR(K9="Juillet",K9="Août",K9="Septembre",K9="Octobre",K9="Novembre",K9="Décembre"),K11*Calculs!$B$14,K11*Calculs!$I$25))),IF(Calculs!$C$2=2,IF(Calculs!$B$31=3,K11*Calculs!$E$14,IF(Calculs!$B$31=2,K11*Calculs!$D$14,IF(Calculs!$B$31=1,IF(OR(K9="Juillet",K9="Août",K9="Septembre",K9="Octobre",K9="Novembre",K9="Décembre"),K11*Calculs!$C$14,K11*Calculs!$J$25)))))))),"")</f>
        <v/>
      </c>
      <c r="L25" s="42" t="str">
        <f>IFERROR((IF(L10="","",IF(Calculs!$C$2=1,IF(OR(Calculs!$B$31=3,Calculs!$B$31=2),L11*Calculs!$B$14,IF(Calculs!$B$31=1,IF(OR(L9="Juillet",L9="Août",L9="Septembre",L9="Octobre",L9="Novembre",L9="Décembre"),L11*Calculs!$B$14,L11*Calculs!$I$25))),IF(Calculs!$C$2=2,IF(Calculs!$B$31=3,L11*Calculs!$E$14,IF(Calculs!$B$31=2,L11*Calculs!$D$14,IF(Calculs!$B$31=1,IF(OR(L9="Juillet",L9="Août",L9="Septembre",L9="Octobre",L9="Novembre",L9="Décembre"),L11*Calculs!$C$14,L11*Calculs!$J$25)))))))),"")</f>
        <v/>
      </c>
      <c r="M25" s="42" t="str">
        <f>IFERROR((IF(M10="","",IF(Calculs!$C$2=1,IF(OR(Calculs!$B$31=3,Calculs!$B$31=2),M11*Calculs!$B$14,IF(Calculs!$B$31=1,IF(OR(M9="Juillet",M9="Août",M9="Septembre",M9="Octobre",M9="Novembre",M9="Décembre"),M11*Calculs!$B$14,M11*Calculs!$I$25))),IF(Calculs!$C$2=2,IF(Calculs!$B$31=3,M11*Calculs!$E$14,IF(Calculs!$B$31=2,M11*Calculs!$D$14,IF(Calculs!$B$31=1,IF(OR(M9="Juillet",M9="Août",M9="Septembre",M9="Octobre",M9="Novembre",M9="Décembre"),M11*Calculs!$C$14,M11*Calculs!$J$25)))))))),"")</f>
        <v/>
      </c>
      <c r="N25" s="42" t="str">
        <f>IFERROR((IF(N10="","",IF(Calculs!$C$2=1,IF(OR(Calculs!$B$31=3,Calculs!$B$31=2),N11*Calculs!$B$14,IF(Calculs!$B$31=1,IF(OR(N9="Juillet",N9="Août",N9="Septembre",N9="Octobre",N9="Novembre",N9="Décembre"),N11*Calculs!$B$14,N11*Calculs!$I$25))),IF(Calculs!$C$2=2,IF(Calculs!$B$31=3,N11*Calculs!$E$14,IF(Calculs!$B$31=2,N11*Calculs!$D$14,IF(Calculs!$B$31=1,IF(OR(N9="Juillet",N9="Août",N9="Septembre",N9="Octobre",N9="Novembre",N9="Décembre"),N11*Calculs!$C$14,N11*Calculs!$J$25)))))))),"")</f>
        <v/>
      </c>
      <c r="O25" s="43" t="str">
        <f>IF($O$10="","",SUM(B25:N25))</f>
        <v/>
      </c>
      <c r="R25" s="8"/>
    </row>
    <row r="26" spans="1:18" x14ac:dyDescent="0.25">
      <c r="A26" s="51" t="s">
        <v>1</v>
      </c>
      <c r="B26" s="42" t="str">
        <f>IFERROR(IF(B25="","",B25*6.8/9.7),"")</f>
        <v/>
      </c>
      <c r="C26" s="42" t="str">
        <f>IF(C25="","",C25*6.8/9.7)</f>
        <v/>
      </c>
      <c r="D26" s="42" t="str">
        <f t="shared" ref="D26:N26" si="5">IF(D25="","",D25*6.8/9.7)</f>
        <v/>
      </c>
      <c r="E26" s="42" t="str">
        <f t="shared" si="5"/>
        <v/>
      </c>
      <c r="F26" s="42" t="str">
        <f t="shared" si="5"/>
        <v/>
      </c>
      <c r="G26" s="42" t="str">
        <f t="shared" si="5"/>
        <v/>
      </c>
      <c r="H26" s="42" t="str">
        <f t="shared" si="5"/>
        <v/>
      </c>
      <c r="I26" s="42" t="str">
        <f t="shared" si="5"/>
        <v/>
      </c>
      <c r="J26" s="42" t="str">
        <f t="shared" si="5"/>
        <v/>
      </c>
      <c r="K26" s="42" t="str">
        <f t="shared" si="5"/>
        <v/>
      </c>
      <c r="L26" s="42" t="str">
        <f t="shared" si="5"/>
        <v/>
      </c>
      <c r="M26" s="42" t="str">
        <f t="shared" si="5"/>
        <v/>
      </c>
      <c r="N26" s="42" t="str">
        <f t="shared" si="5"/>
        <v/>
      </c>
      <c r="O26" s="43" t="str">
        <f>IF($O$10="","",SUM(B26:N26))</f>
        <v/>
      </c>
      <c r="R26" s="8"/>
    </row>
    <row r="27" spans="1:18" x14ac:dyDescent="0.25">
      <c r="A27" s="52" t="s">
        <v>2</v>
      </c>
      <c r="B27" s="42" t="str">
        <f>IFERROR(IF(B25="","",B25*2.9/9.7),"")</f>
        <v/>
      </c>
      <c r="C27" s="42" t="str">
        <f>IF(C25="","",C25*2.9/9.7)</f>
        <v/>
      </c>
      <c r="D27" s="42" t="str">
        <f t="shared" ref="D27:L27" si="6">IF(D25="","",D25*2.9/9.7)</f>
        <v/>
      </c>
      <c r="E27" s="42" t="str">
        <f t="shared" si="6"/>
        <v/>
      </c>
      <c r="F27" s="42" t="str">
        <f t="shared" si="6"/>
        <v/>
      </c>
      <c r="G27" s="42" t="str">
        <f t="shared" si="6"/>
        <v/>
      </c>
      <c r="H27" s="42" t="str">
        <f t="shared" si="6"/>
        <v/>
      </c>
      <c r="I27" s="42" t="str">
        <f t="shared" si="6"/>
        <v/>
      </c>
      <c r="J27" s="42" t="str">
        <f t="shared" si="6"/>
        <v/>
      </c>
      <c r="K27" s="42" t="str">
        <f t="shared" si="6"/>
        <v/>
      </c>
      <c r="L27" s="42" t="str">
        <f t="shared" si="6"/>
        <v/>
      </c>
      <c r="M27" s="42" t="str">
        <f>IF(M25="","",M25*2.9/9.7)</f>
        <v/>
      </c>
      <c r="N27" s="42" t="str">
        <f>IF(N25="","",N25*2.9/9.7)</f>
        <v/>
      </c>
      <c r="O27" s="43" t="str">
        <f>IF($O$10="","",SUM(B27:N27))</f>
        <v/>
      </c>
      <c r="R27" s="8"/>
    </row>
    <row r="28" spans="1:18" ht="15.75" thickBot="1" x14ac:dyDescent="0.3">
      <c r="A28" s="2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/>
      <c r="R28" s="8"/>
    </row>
    <row r="29" spans="1:18" ht="15.75" thickBot="1" x14ac:dyDescent="0.3">
      <c r="B29" s="9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55" t="s">
        <v>29</v>
      </c>
      <c r="R29" s="8"/>
    </row>
    <row r="30" spans="1:18" ht="15.75" thickBot="1" x14ac:dyDescent="0.3">
      <c r="A30" s="45" t="str">
        <f>IF(Calculs!$E$2=2,"TOTAL THEORIQUE CSP (CFP inclus)","TOTAL THEORIQUE CSP (CFP + PVL inclus)")</f>
        <v>TOTAL THEORIQUE CSP (CFP inclus)</v>
      </c>
      <c r="B30" s="46" t="str">
        <f>IFERROR(IF(B10="","",IF(Calculs!$E$2=2,B13+B23+B25,B12+B13+B23+B25)),"")</f>
        <v/>
      </c>
      <c r="C30" s="46" t="str">
        <f>IFERROR(IF(C10="","",IF(Calculs!$E$2=2,C13+C23+C25,C12+C13+C23+C25)),"")</f>
        <v/>
      </c>
      <c r="D30" s="46" t="str">
        <f>IFERROR(IF(D10="","",IF(Calculs!$E$2=2,D13+D23+D25,D12+D13+D23+D25)),"")</f>
        <v/>
      </c>
      <c r="E30" s="46" t="str">
        <f>IFERROR(IF(E10="","",IF(Calculs!$E$2=2,E13+E23+E25,E12+E13+E23+E25)),"")</f>
        <v/>
      </c>
      <c r="F30" s="46" t="str">
        <f>IFERROR(IF(F10="","",IF(Calculs!$E$2=2,F13+F23+F25,F12+F13+F23+F25)),"")</f>
        <v/>
      </c>
      <c r="G30" s="46" t="str">
        <f>IFERROR(IF(G10="","",IF(Calculs!$E$2=2,G13+G23+G25,G12+G13+G23+G25)),"")</f>
        <v/>
      </c>
      <c r="H30" s="46" t="str">
        <f>IFERROR(IF(H10="","",IF(Calculs!$E$2=2,H13+H23+H25,H12+H13+H23+H25)),"")</f>
        <v/>
      </c>
      <c r="I30" s="46" t="str">
        <f>IFERROR(IF(I10="","",IF(Calculs!$E$2=2,I13+I23+I25,I12+I13+I23+I25)),"")</f>
        <v/>
      </c>
      <c r="J30" s="46" t="str">
        <f>IFERROR(IF(J10="","",IF(Calculs!$E$2=2,J13+J23+J25,J12+J13+J23+J25)),"")</f>
        <v/>
      </c>
      <c r="K30" s="46" t="str">
        <f>IFERROR(IF(K10="","",IF(Calculs!$E$2=2,K13+K23+K25,K12+K13+K23+K25)),"")</f>
        <v/>
      </c>
      <c r="L30" s="46" t="str">
        <f>IFERROR(IF(L10="","",IF(Calculs!$E$2=2,L13+L23+L25,L12+L13+L23+L25)),"")</f>
        <v/>
      </c>
      <c r="M30" s="46" t="str">
        <f>IFERROR(IF(M10="","",IF(Calculs!$E$2=2,M13+M23+M25,M12+M13+M23+M25)),"")</f>
        <v/>
      </c>
      <c r="N30" s="46" t="str">
        <f>IFERROR(IF(N10="","",IF(Calculs!$E$2=2,N13+N23+N25,N12+N13+N23+N25)),"")</f>
        <v/>
      </c>
      <c r="O30" s="47" t="str">
        <f>IF($O$10="","",SUM(B30:N30))</f>
        <v/>
      </c>
      <c r="P30" s="10" t="str">
        <f>IF(AND(B10="",C10="",D10="",E10="",F10="",G10="",H10="",I10="",J10="",K10="",L10="",M10=""),"",IF(ROUND(O14,0)=ROUND(O30,0),"OK rapprochement","Voir écart"))</f>
        <v/>
      </c>
    </row>
    <row r="31" spans="1:18" x14ac:dyDescent="0.25">
      <c r="A31" s="36" t="s">
        <v>32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81" t="str">
        <f>IF($O$10="","",SUM(B31:N31))</f>
        <v/>
      </c>
      <c r="P31" s="10" t="str">
        <f>IF(OR(B31="",C31="",D31="",E31="",F31="",G31="",H31="",I31="",J31="",K31="",L31="",M31=""),"A remplir à l'aide du bordereau de CA","")</f>
        <v>A remplir à l'aide du bordereau de CA</v>
      </c>
    </row>
    <row r="32" spans="1:18" x14ac:dyDescent="0.25">
      <c r="A32" s="37"/>
    </row>
    <row r="33" spans="1:19" x14ac:dyDescent="0.25">
      <c r="A33" s="38" t="s">
        <v>30</v>
      </c>
      <c r="B33" s="34" t="str">
        <f>IF(B10="","",B30-B31)</f>
        <v/>
      </c>
      <c r="C33" s="34" t="str">
        <f t="shared" ref="C33:N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 t="shared" si="7"/>
        <v/>
      </c>
      <c r="H33" s="34" t="str">
        <f t="shared" si="7"/>
        <v/>
      </c>
      <c r="I33" s="34" t="str">
        <f t="shared" si="7"/>
        <v/>
      </c>
      <c r="J33" s="34" t="str">
        <f t="shared" si="7"/>
        <v/>
      </c>
      <c r="K33" s="34" t="str">
        <f t="shared" si="7"/>
        <v/>
      </c>
      <c r="L33" s="34" t="str">
        <f t="shared" si="7"/>
        <v/>
      </c>
      <c r="M33" s="34" t="str">
        <f t="shared" si="7"/>
        <v/>
      </c>
      <c r="N33" s="34" t="str">
        <f t="shared" si="7"/>
        <v/>
      </c>
      <c r="O33" s="34" t="str">
        <f>IF($O$10="","",SUM(B33:N33))</f>
        <v/>
      </c>
      <c r="P33" s="10" t="s">
        <v>31</v>
      </c>
    </row>
    <row r="34" spans="1:19" ht="30" x14ac:dyDescent="0.25">
      <c r="A34" s="39" t="s">
        <v>92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4" t="str">
        <f>IF($O$10="","",SUM(B34:N34))</f>
        <v/>
      </c>
      <c r="P34" s="10" t="s">
        <v>81</v>
      </c>
    </row>
    <row r="35" spans="1:19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9" ht="15.75" thickBot="1" x14ac:dyDescent="0.3"/>
    <row r="37" spans="1:19" ht="15.75" thickBot="1" x14ac:dyDescent="0.3">
      <c r="B37" s="95" t="s">
        <v>33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69" t="s">
        <v>3</v>
      </c>
    </row>
    <row r="38" spans="1:19" x14ac:dyDescent="0.25">
      <c r="A38" s="28" t="s">
        <v>35</v>
      </c>
      <c r="B38" s="63" t="str">
        <f>IFERROR(IF(B10="","",IF(AND(B30=B31,B34&lt;&gt;""),"", IF(Calculs!$C$2=1,IF(OR(Calculs!$B$31=3,Calculs!$B$31=2),B34*Calculs!$B$14,IF(Calculs!$B$31=1,IF(OR(B9="Juillet",B9="Août",B9="Septembre",B9="Octobre",B9="Novembre",B9="Décembre"),B34*Calculs!$B$14,B34*Calculs!$I$25))),IF(Calculs!$C$2=2,IF(Calculs!$B$31=3,B34*Calculs!$E$14,IF(Calculs!$B$31=2,B34*Calculs!$D$14,IF(Calculs!$B$31=1,IF(OR(B9="Juillet",B9="Août",B9="Septembre",B9="Octobre",B9="Novembre",B9="Décembre"),B34*Calculs!$C$14,B34*Calculs!$J$25)))))))),"")</f>
        <v/>
      </c>
      <c r="C38" s="63" t="str">
        <f>IFERROR(IF(C10="","",IF(AND(C30=C31,C34&lt;&gt;""),"", IF(Calculs!$C$2=1,IF(OR(Calculs!$B$31=3,Calculs!$B$31=2),C34*Calculs!$B$14,IF(Calculs!$B$31=1,IF(OR(C9="Juillet",C9="Août",C9="Septembre",C9="Octobre",C9="Novembre",C9="Décembre"),C34*Calculs!$B$14,C34*Calculs!$I$25))),IF(Calculs!$C$2=2,IF(Calculs!$B$31=3,C34*Calculs!$E$14,IF(Calculs!$B$31=2,C34*Calculs!$D$14,IF(Calculs!$B$31=1,IF(OR(C9="Juillet",C9="Août",C9="Septembre",C9="Octobre",C9="Novembre",C9="Décembre"),C34*Calculs!$C$14,C34*Calculs!$J$25)))))))),"")</f>
        <v/>
      </c>
      <c r="D38" s="63" t="str">
        <f>IFERROR(IF(D10="","",IF(AND(D30=D31,D34&lt;&gt;""),"", IF(Calculs!$C$2=1,IF(OR(Calculs!$B$31=3,Calculs!$B$31=2),D34*Calculs!$B$14,IF(Calculs!$B$31=1,IF(OR(D9="Juillet",D9="Août",D9="Septembre",D9="Octobre",D9="Novembre",D9="Décembre"),D34*Calculs!$B$14,D34*Calculs!$I$25))),IF(Calculs!$C$2=2,IF(Calculs!$B$31=3,D34*Calculs!$E$14,IF(Calculs!$B$31=2,D34*Calculs!$D$14,IF(Calculs!$B$31=1,IF(OR(D9="Juillet",D9="Août",D9="Septembre",D9="Octobre",D9="Novembre",D9="Décembre"),D34*Calculs!$C$14,D34*Calculs!$J$25)))))))),"")</f>
        <v/>
      </c>
      <c r="E38" s="63" t="str">
        <f>IFERROR(IF(E10="","",IF(AND(E30=E31,E34&lt;&gt;""),"", IF(Calculs!$C$2=1,IF(OR(Calculs!$B$31=3,Calculs!$B$31=2),E34*Calculs!$B$14,IF(Calculs!$B$31=1,IF(OR(E9="Juillet",E9="Août",E9="Septembre",E9="Octobre",E9="Novembre",E9="Décembre"),E34*Calculs!$B$14,E34*Calculs!$I$25))),IF(Calculs!$C$2=2,IF(Calculs!$B$31=3,E34*Calculs!$E$14,IF(Calculs!$B$31=2,E34*Calculs!$D$14,IF(Calculs!$B$31=1,IF(OR(E9="Juillet",E9="Août",E9="Septembre",E9="Octobre",E9="Novembre",E9="Décembre"),E34*Calculs!$C$14,E34*Calculs!$J$25)))))))),"")</f>
        <v/>
      </c>
      <c r="F38" s="63" t="str">
        <f>IFERROR(IF(F10="","",IF(AND(F30=F31,F34&lt;&gt;""),"", IF(Calculs!$C$2=1,IF(OR(Calculs!$B$31=3,Calculs!$B$31=2),F34*Calculs!$B$14,IF(Calculs!$B$31=1,IF(OR(F9="Juillet",F9="Août",F9="Septembre",F9="Octobre",F9="Novembre",F9="Décembre"),F34*Calculs!$B$14,F34*Calculs!$I$25))),IF(Calculs!$C$2=2,IF(Calculs!$B$31=3,F34*Calculs!$E$14,IF(Calculs!$B$31=2,F34*Calculs!$D$14,IF(Calculs!$B$31=1,IF(OR(F9="Juillet",F9="Août",F9="Septembre",F9="Octobre",F9="Novembre",F9="Décembre"),F34*Calculs!$C$14,F34*Calculs!$J$25)))))))),"")</f>
        <v/>
      </c>
      <c r="G38" s="63" t="str">
        <f>IFERROR(IF(G10="","",IF(AND(G30=G31,G34&lt;&gt;""),"", IF(Calculs!$C$2=1,IF(OR(Calculs!$B$31=3,Calculs!$B$31=2),G34*Calculs!$B$14,IF(Calculs!$B$31=1,IF(OR(G9="Juillet",G9="Août",G9="Septembre",G9="Octobre",G9="Novembre",G9="Décembre"),G34*Calculs!$B$14,G34*Calculs!$I$25))),IF(Calculs!$C$2=2,IF(Calculs!$B$31=3,G34*Calculs!$E$14,IF(Calculs!$B$31=2,G34*Calculs!$D$14,IF(Calculs!$B$31=1,IF(OR(G9="Juillet",G9="Août",G9="Septembre",G9="Octobre",G9="Novembre",G9="Décembre"),G34*Calculs!$C$14,G34*Calculs!$J$25)))))))),"")</f>
        <v/>
      </c>
      <c r="H38" s="63" t="str">
        <f>IFERROR(IF(H10="","",IF(AND(H30=H31,H34&lt;&gt;""),"", IF(Calculs!$C$2=1,IF(OR(Calculs!$B$31=3,Calculs!$B$31=2),H34*Calculs!$B$14,IF(Calculs!$B$31=1,IF(OR(H9="Juillet",H9="Août",H9="Septembre",H9="Octobre",H9="Novembre",H9="Décembre"),H34*Calculs!$B$14,H34*Calculs!$I$25))),IF(Calculs!$C$2=2,IF(Calculs!$B$31=3,H34*Calculs!$E$14,IF(Calculs!$B$31=2,H34*Calculs!$D$14,IF(Calculs!$B$31=1,IF(OR(H9="Juillet",H9="Août",H9="Septembre",H9="Octobre",H9="Novembre",H9="Décembre"),H34*Calculs!$C$14,H34*Calculs!$J$25)))))))),"")</f>
        <v/>
      </c>
      <c r="I38" s="63" t="str">
        <f>IFERROR(IF(I10="","",IF(AND(I30=I31,I34&lt;&gt;""),"", IF(Calculs!$C$2=1,IF(OR(Calculs!$B$31=3,Calculs!$B$31=2),I34*Calculs!$B$14,IF(Calculs!$B$31=1,IF(OR(I9="Juillet",I9="Août",I9="Septembre",I9="Octobre",I9="Novembre",I9="Décembre"),I34*Calculs!$B$14,I34*Calculs!$I$25))),IF(Calculs!$C$2=2,IF(Calculs!$B$31=3,I34*Calculs!$E$14,IF(Calculs!$B$31=2,I34*Calculs!$D$14,IF(Calculs!$B$31=1,IF(OR(I9="Juillet",I9="Août",I9="Septembre",I9="Octobre",I9="Novembre",I9="Décembre"),I34*Calculs!$C$14,I34*Calculs!$J$25)))))))),"")</f>
        <v/>
      </c>
      <c r="J38" s="63" t="str">
        <f>IFERROR(IF(J10="","",IF(AND(J30=J31,J34&lt;&gt;""),"", IF(Calculs!$C$2=1,IF(OR(Calculs!$B$31=3,Calculs!$B$31=2),J34*Calculs!$B$14,IF(Calculs!$B$31=1,IF(OR(J9="Juillet",J9="Août",J9="Septembre",J9="Octobre",J9="Novembre",J9="Décembre"),J34*Calculs!$B$14,J34*Calculs!$I$25))),IF(Calculs!$C$2=2,IF(Calculs!$B$31=3,J34*Calculs!$E$14,IF(Calculs!$B$31=2,J34*Calculs!$D$14,IF(Calculs!$B$31=1,IF(OR(J9="Juillet",J9="Août",J9="Septembre",J9="Octobre",J9="Novembre",J9="Décembre"),J34*Calculs!$C$14,J34*Calculs!$J$25)))))))),"")</f>
        <v/>
      </c>
      <c r="K38" s="63" t="str">
        <f>IFERROR(IF(K10="","",IF(AND(K30=K31,K34&lt;&gt;""),"", IF(Calculs!$C$2=1,IF(OR(Calculs!$B$31=3,Calculs!$B$31=2),K34*Calculs!$B$14,IF(Calculs!$B$31=1,IF(OR(K9="Juillet",K9="Août",K9="Septembre",K9="Octobre",K9="Novembre",K9="Décembre"),K34*Calculs!$B$14,K34*Calculs!$I$25))),IF(Calculs!$C$2=2,IF(Calculs!$B$31=3,K34*Calculs!$E$14,IF(Calculs!$B$31=2,K34*Calculs!$D$14,IF(Calculs!$B$31=1,IF(OR(K9="Juillet",K9="Août",K9="Septembre",K9="Octobre",K9="Novembre",K9="Décembre"),K34*Calculs!$C$14,K34*Calculs!$J$25)))))))),"")</f>
        <v/>
      </c>
      <c r="L38" s="63" t="str">
        <f>IFERROR(IF(L10="","",IF(AND(L30=L31,L34&lt;&gt;""),"", IF(Calculs!$C$2=1,IF(OR(Calculs!$B$31=3,Calculs!$B$31=2),L34*Calculs!$B$14,IF(Calculs!$B$31=1,IF(OR(L9="Juillet",L9="Août",L9="Septembre",L9="Octobre",L9="Novembre",L9="Décembre"),L34*Calculs!$B$14,L34*Calculs!$I$25))),IF(Calculs!$C$2=2,IF(Calculs!$B$31=3,L34*Calculs!$E$14,IF(Calculs!$B$31=2,L34*Calculs!$D$14,IF(Calculs!$B$31=1,IF(OR(L9="Juillet",L9="Août",L9="Septembre",L9="Octobre",L9="Novembre",L9="Décembre"),L34*Calculs!$C$14,L34*Calculs!$J$25)))))))),"")</f>
        <v/>
      </c>
      <c r="M38" s="63" t="str">
        <f>IFERROR(IF(M10="","",IF(AND(M30=M31,M34&lt;&gt;""),"", IF(Calculs!$C$2=1,IF(OR(Calculs!$B$31=3,Calculs!$B$31=2),M34*Calculs!$B$14,IF(Calculs!$B$31=1,IF(OR(M9="Juillet",M9="Août",M9="Septembre",M9="Octobre",M9="Novembre",M9="Décembre"),M34*Calculs!$B$14,M34*Calculs!$I$25))),IF(Calculs!$C$2=2,IF(Calculs!$B$31=3,M34*Calculs!$E$14,IF(Calculs!$B$31=2,M34*Calculs!$D$14,IF(Calculs!$B$31=1,IF(OR(M9="Juillet",M9="Août",M9="Septembre",M9="Octobre",M9="Novembre",M9="Décembre"),M34*Calculs!$C$14,M34*Calculs!$J$25)))))))),"")</f>
        <v/>
      </c>
      <c r="N38" s="63" t="str">
        <f>IFERROR(IF(N10="","",IF(AND(N30=N31,N34&lt;&gt;""),"", IF(Calculs!$C$2=1,IF(OR(Calculs!$B$31=3,Calculs!$B$31=2),N34*Calculs!$B$14,IF(Calculs!$B$31=1,IF(OR(N9="Juillet",N9="Août",N9="Septembre",N9="Octobre",N9="Novembre",N9="Décembre"),N34*Calculs!$B$14,N34*Calculs!$I$25))),IF(Calculs!$C$2=2,IF(Calculs!$B$31=3,N34*Calculs!$E$14,IF(Calculs!$B$31=2,N34*Calculs!$D$14,IF(Calculs!$B$31=1,IF(OR(N9="Juillet",N9="Août",N9="Septembre",N9="Octobre",N9="Novembre",N9="Décembre"),N34*Calculs!$C$14,N34*Calculs!$J$25)))))))),"")</f>
        <v/>
      </c>
      <c r="O38" s="72" t="str">
        <f>IF($O$10="","",SUM(B38:N38))</f>
        <v/>
      </c>
      <c r="P38" s="101" t="s">
        <v>40</v>
      </c>
      <c r="Q38" s="101"/>
      <c r="R38" s="101"/>
      <c r="S38" s="101"/>
    </row>
    <row r="39" spans="1:19" x14ac:dyDescent="0.25">
      <c r="A39" s="29" t="s">
        <v>34</v>
      </c>
      <c r="B39" s="64" t="str">
        <f>IFERROR(IF(AND(B30=B31,B34&lt;&gt;""),"",B38*6.8/9.7),"")</f>
        <v/>
      </c>
      <c r="C39" s="42" t="str">
        <f t="shared" ref="C39:N39" si="8">IFERROR(IF(AND(C30=C31,C34&lt;&gt;""),"",C38*6.8/9.7),"")</f>
        <v/>
      </c>
      <c r="D39" s="42" t="str">
        <f t="shared" si="8"/>
        <v/>
      </c>
      <c r="E39" s="42" t="str">
        <f t="shared" si="8"/>
        <v/>
      </c>
      <c r="F39" s="42" t="str">
        <f t="shared" si="8"/>
        <v/>
      </c>
      <c r="G39" s="42" t="str">
        <f t="shared" si="8"/>
        <v/>
      </c>
      <c r="H39" s="42" t="str">
        <f t="shared" si="8"/>
        <v/>
      </c>
      <c r="I39" s="42" t="str">
        <f t="shared" si="8"/>
        <v/>
      </c>
      <c r="J39" s="42" t="str">
        <f t="shared" si="8"/>
        <v/>
      </c>
      <c r="K39" s="42" t="str">
        <f t="shared" si="8"/>
        <v/>
      </c>
      <c r="L39" s="42" t="str">
        <f t="shared" si="8"/>
        <v/>
      </c>
      <c r="M39" s="42" t="str">
        <f t="shared" si="8"/>
        <v/>
      </c>
      <c r="N39" s="59" t="str">
        <f t="shared" si="8"/>
        <v/>
      </c>
      <c r="O39" s="78" t="str">
        <f t="shared" ref="O39:O41" si="9">IF($O$10="","",SUM(B39:N39))</f>
        <v/>
      </c>
      <c r="P39" s="101"/>
      <c r="Q39" s="101"/>
      <c r="R39" s="101"/>
      <c r="S39" s="101"/>
    </row>
    <row r="40" spans="1:19" x14ac:dyDescent="0.25">
      <c r="A40" s="29" t="s">
        <v>36</v>
      </c>
      <c r="B40" s="64" t="str">
        <f>IFERROR(IF(AND(B30=B31,B34&lt;&gt;""),"",B38*2.9/9.7),"")</f>
        <v/>
      </c>
      <c r="C40" s="42" t="str">
        <f t="shared" ref="C40:N40" si="10">IFERROR(IF(AND(C30=C31,C34&lt;&gt;""),"",C38*2.9/9.7),"")</f>
        <v/>
      </c>
      <c r="D40" s="42" t="str">
        <f t="shared" si="10"/>
        <v/>
      </c>
      <c r="E40" s="42" t="str">
        <f t="shared" si="10"/>
        <v/>
      </c>
      <c r="F40" s="42" t="str">
        <f t="shared" si="10"/>
        <v/>
      </c>
      <c r="G40" s="42" t="str">
        <f t="shared" si="10"/>
        <v/>
      </c>
      <c r="H40" s="42" t="str">
        <f t="shared" si="10"/>
        <v/>
      </c>
      <c r="I40" s="42" t="str">
        <f t="shared" si="10"/>
        <v/>
      </c>
      <c r="J40" s="42" t="str">
        <f t="shared" si="10"/>
        <v/>
      </c>
      <c r="K40" s="42" t="str">
        <f t="shared" si="10"/>
        <v/>
      </c>
      <c r="L40" s="42" t="str">
        <f t="shared" si="10"/>
        <v/>
      </c>
      <c r="M40" s="42" t="str">
        <f t="shared" si="10"/>
        <v/>
      </c>
      <c r="N40" s="59" t="str">
        <f t="shared" si="10"/>
        <v/>
      </c>
      <c r="O40" s="78" t="str">
        <f t="shared" si="9"/>
        <v/>
      </c>
      <c r="P40" s="101"/>
      <c r="Q40" s="101"/>
      <c r="R40" s="101"/>
      <c r="S40" s="101"/>
    </row>
    <row r="41" spans="1:19" ht="15.75" thickBot="1" x14ac:dyDescent="0.3">
      <c r="A41" s="28" t="s">
        <v>37</v>
      </c>
      <c r="B41" s="66" t="str">
        <f>IFERROR(IF(AND(B30=B31,B34&lt;&gt;""),"",B34-B38),"")</f>
        <v/>
      </c>
      <c r="C41" s="67" t="str">
        <f t="shared" ref="C41:N41" si="11">IFERROR(IF(AND(C30=C31,C34&lt;&gt;""),"",C34-C38),"")</f>
        <v/>
      </c>
      <c r="D41" s="67" t="str">
        <f t="shared" si="11"/>
        <v/>
      </c>
      <c r="E41" s="67" t="str">
        <f t="shared" si="11"/>
        <v/>
      </c>
      <c r="F41" s="67" t="str">
        <f t="shared" si="11"/>
        <v/>
      </c>
      <c r="G41" s="67" t="str">
        <f t="shared" si="11"/>
        <v/>
      </c>
      <c r="H41" s="67" t="str">
        <f t="shared" si="11"/>
        <v/>
      </c>
      <c r="I41" s="67" t="str">
        <f t="shared" si="11"/>
        <v/>
      </c>
      <c r="J41" s="67" t="str">
        <f t="shared" si="11"/>
        <v/>
      </c>
      <c r="K41" s="67" t="str">
        <f t="shared" si="11"/>
        <v/>
      </c>
      <c r="L41" s="67" t="str">
        <f t="shared" si="11"/>
        <v/>
      </c>
      <c r="M41" s="67" t="str">
        <f t="shared" si="11"/>
        <v/>
      </c>
      <c r="N41" s="68" t="str">
        <f t="shared" si="11"/>
        <v/>
      </c>
      <c r="O41" s="79" t="str">
        <f t="shared" si="9"/>
        <v/>
      </c>
      <c r="P41" s="101"/>
      <c r="Q41" s="101"/>
      <c r="R41" s="101"/>
      <c r="S41" s="101"/>
    </row>
    <row r="42" spans="1:19" ht="15.75" thickBot="1" x14ac:dyDescent="0.3">
      <c r="A42" s="65" t="s">
        <v>3</v>
      </c>
      <c r="B42" s="70" t="str">
        <f>IFERROR(B38+B41,"")</f>
        <v/>
      </c>
      <c r="C42" s="71" t="str">
        <f t="shared" ref="C42:N42" si="12">IFERROR(C38+C41,"")</f>
        <v/>
      </c>
      <c r="D42" s="71" t="str">
        <f>IFERROR(D38+D41,"")</f>
        <v/>
      </c>
      <c r="E42" s="71" t="str">
        <f t="shared" si="12"/>
        <v/>
      </c>
      <c r="F42" s="71" t="str">
        <f t="shared" si="12"/>
        <v/>
      </c>
      <c r="G42" s="71" t="str">
        <f t="shared" si="12"/>
        <v/>
      </c>
      <c r="H42" s="71" t="str">
        <f t="shared" si="12"/>
        <v/>
      </c>
      <c r="I42" s="71" t="str">
        <f t="shared" si="12"/>
        <v/>
      </c>
      <c r="J42" s="71" t="str">
        <f t="shared" si="12"/>
        <v/>
      </c>
      <c r="K42" s="71" t="str">
        <f t="shared" si="12"/>
        <v/>
      </c>
      <c r="L42" s="71" t="str">
        <f t="shared" si="12"/>
        <v/>
      </c>
      <c r="M42" s="71" t="str">
        <f t="shared" si="12"/>
        <v/>
      </c>
      <c r="N42" s="73" t="str">
        <f t="shared" si="12"/>
        <v/>
      </c>
      <c r="O42" s="80" t="str">
        <f>IF($O$10="","",SUM(B42:N42))</f>
        <v/>
      </c>
      <c r="P42" s="12"/>
      <c r="Q42" s="12"/>
      <c r="R42" s="12"/>
      <c r="S42" s="12"/>
    </row>
    <row r="44" spans="1:19" ht="15.75" thickBot="1" x14ac:dyDescent="0.3"/>
    <row r="45" spans="1:19" ht="15.75" thickBot="1" x14ac:dyDescent="0.3">
      <c r="B45" s="98" t="s">
        <v>38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9"/>
      <c r="O45" s="56" t="s">
        <v>29</v>
      </c>
    </row>
    <row r="46" spans="1:19" x14ac:dyDescent="0.25">
      <c r="A46" s="28" t="s">
        <v>37</v>
      </c>
      <c r="B46" s="42" t="str">
        <f>IFERROR(IF(B41="",B23,IF(B30&lt;B31,B23+B41,B23-B41)),"")</f>
        <v/>
      </c>
      <c r="C46" s="42" t="str">
        <f t="shared" ref="C46:G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42" t="str">
        <f t="shared" si="13"/>
        <v/>
      </c>
      <c r="H46" s="42" t="str">
        <f>IFERROR(IF(H41="",H23,IF(H30&lt;H31,H23+H41,H23-H41)),"")</f>
        <v/>
      </c>
      <c r="I46" s="42" t="str">
        <f t="shared" ref="I46:N46" si="14">IFERROR(IF(I41="",I23,IF(I30&lt;I31,I23+I41,I23-I41)),"")</f>
        <v/>
      </c>
      <c r="J46" s="42" t="str">
        <f t="shared" si="14"/>
        <v/>
      </c>
      <c r="K46" s="42" t="str">
        <f t="shared" si="14"/>
        <v/>
      </c>
      <c r="L46" s="42" t="str">
        <f t="shared" si="14"/>
        <v/>
      </c>
      <c r="M46" s="42" t="str">
        <f t="shared" si="14"/>
        <v/>
      </c>
      <c r="N46" s="59" t="str">
        <f t="shared" si="14"/>
        <v/>
      </c>
      <c r="O46" s="72" t="str">
        <f>IF($O$10="","",SUM(B46:M46))</f>
        <v/>
      </c>
    </row>
    <row r="47" spans="1:19" x14ac:dyDescent="0.25">
      <c r="A47" s="28" t="s">
        <v>34</v>
      </c>
      <c r="B47" s="42" t="str">
        <f>IFERROR(IF(B39="",B26,IF(B30&lt;B31,B26+B39,B26-B39)),"")</f>
        <v/>
      </c>
      <c r="C47" s="42" t="str">
        <f t="shared" ref="C47:N47" si="15">IFERROR(IF(C39="",C26,IF(C30&lt;C31,C26+C39,C26-C39)),"")</f>
        <v/>
      </c>
      <c r="D47" s="42" t="str">
        <f t="shared" si="15"/>
        <v/>
      </c>
      <c r="E47" s="42" t="str">
        <f t="shared" si="15"/>
        <v/>
      </c>
      <c r="F47" s="42" t="str">
        <f t="shared" si="15"/>
        <v/>
      </c>
      <c r="G47" s="42" t="str">
        <f t="shared" si="15"/>
        <v/>
      </c>
      <c r="H47" s="42" t="str">
        <f t="shared" si="15"/>
        <v/>
      </c>
      <c r="I47" s="42" t="str">
        <f t="shared" si="15"/>
        <v/>
      </c>
      <c r="J47" s="42" t="str">
        <f t="shared" si="15"/>
        <v/>
      </c>
      <c r="K47" s="42" t="str">
        <f t="shared" si="15"/>
        <v/>
      </c>
      <c r="L47" s="42" t="str">
        <f t="shared" si="15"/>
        <v/>
      </c>
      <c r="M47" s="42" t="str">
        <f t="shared" si="15"/>
        <v/>
      </c>
      <c r="N47" s="59" t="str">
        <f t="shared" si="15"/>
        <v/>
      </c>
      <c r="O47" s="78" t="str">
        <f t="shared" ref="O47:O51" si="16">IF($O$10="","",SUM(B47:M47))</f>
        <v/>
      </c>
    </row>
    <row r="48" spans="1:19" x14ac:dyDescent="0.25">
      <c r="A48" s="28" t="s">
        <v>36</v>
      </c>
      <c r="B48" s="42" t="str">
        <f t="shared" ref="B48:N48" si="17">IFERROR(IF(B40="",B27,IF(B30&lt;B31,B27+B40,B27-B40)),"")</f>
        <v/>
      </c>
      <c r="C48" s="42" t="str">
        <f t="shared" si="17"/>
        <v/>
      </c>
      <c r="D48" s="42" t="str">
        <f t="shared" si="17"/>
        <v/>
      </c>
      <c r="E48" s="42" t="str">
        <f t="shared" si="17"/>
        <v/>
      </c>
      <c r="F48" s="42" t="str">
        <f t="shared" si="17"/>
        <v/>
      </c>
      <c r="G48" s="42" t="str">
        <f t="shared" si="17"/>
        <v/>
      </c>
      <c r="H48" s="42" t="str">
        <f t="shared" si="17"/>
        <v/>
      </c>
      <c r="I48" s="42" t="str">
        <f t="shared" si="17"/>
        <v/>
      </c>
      <c r="J48" s="42" t="str">
        <f t="shared" si="17"/>
        <v/>
      </c>
      <c r="K48" s="42" t="str">
        <f t="shared" si="17"/>
        <v/>
      </c>
      <c r="L48" s="42" t="str">
        <f t="shared" si="17"/>
        <v/>
      </c>
      <c r="M48" s="42" t="str">
        <f t="shared" si="17"/>
        <v/>
      </c>
      <c r="N48" s="59" t="str">
        <f t="shared" si="17"/>
        <v/>
      </c>
      <c r="O48" s="78" t="str">
        <f t="shared" si="16"/>
        <v/>
      </c>
    </row>
    <row r="49" spans="1:18" x14ac:dyDescent="0.25">
      <c r="A49" s="28" t="s">
        <v>0</v>
      </c>
      <c r="B49" s="42" t="str">
        <f>B13</f>
        <v/>
      </c>
      <c r="C49" s="42" t="str">
        <f t="shared" ref="C49:N49" si="18">C13</f>
        <v/>
      </c>
      <c r="D49" s="42" t="str">
        <f t="shared" si="18"/>
        <v/>
      </c>
      <c r="E49" s="42" t="str">
        <f t="shared" si="18"/>
        <v/>
      </c>
      <c r="F49" s="42" t="str">
        <f t="shared" si="18"/>
        <v/>
      </c>
      <c r="G49" s="42" t="str">
        <f t="shared" si="18"/>
        <v/>
      </c>
      <c r="H49" s="42" t="str">
        <f t="shared" si="18"/>
        <v/>
      </c>
      <c r="I49" s="42" t="str">
        <f t="shared" si="18"/>
        <v/>
      </c>
      <c r="J49" s="42" t="str">
        <f t="shared" si="18"/>
        <v/>
      </c>
      <c r="K49" s="42" t="str">
        <f t="shared" si="18"/>
        <v/>
      </c>
      <c r="L49" s="42" t="str">
        <f t="shared" si="18"/>
        <v/>
      </c>
      <c r="M49" s="42" t="str">
        <f t="shared" si="18"/>
        <v/>
      </c>
      <c r="N49" s="59" t="str">
        <f t="shared" si="18"/>
        <v/>
      </c>
      <c r="O49" s="78" t="str">
        <f t="shared" si="16"/>
        <v/>
      </c>
    </row>
    <row r="50" spans="1:18" ht="15.75" thickBot="1" x14ac:dyDescent="0.3">
      <c r="A50" s="28" t="s">
        <v>39</v>
      </c>
      <c r="B50" s="61" t="str">
        <f>B12</f>
        <v/>
      </c>
      <c r="C50" s="61" t="str">
        <f t="shared" ref="C50:N50" si="19">C12</f>
        <v/>
      </c>
      <c r="D50" s="61" t="str">
        <f t="shared" si="19"/>
        <v/>
      </c>
      <c r="E50" s="61" t="str">
        <f t="shared" si="19"/>
        <v/>
      </c>
      <c r="F50" s="61" t="str">
        <f t="shared" si="19"/>
        <v/>
      </c>
      <c r="G50" s="61" t="str">
        <f t="shared" si="19"/>
        <v/>
      </c>
      <c r="H50" s="61" t="str">
        <f t="shared" si="19"/>
        <v/>
      </c>
      <c r="I50" s="61" t="str">
        <f t="shared" si="19"/>
        <v/>
      </c>
      <c r="J50" s="61" t="str">
        <f t="shared" si="19"/>
        <v/>
      </c>
      <c r="K50" s="61" t="str">
        <f t="shared" si="19"/>
        <v/>
      </c>
      <c r="L50" s="61" t="str">
        <f t="shared" si="19"/>
        <v/>
      </c>
      <c r="M50" s="61" t="str">
        <f t="shared" si="19"/>
        <v/>
      </c>
      <c r="N50" s="60" t="str">
        <f t="shared" si="19"/>
        <v/>
      </c>
      <c r="O50" s="78" t="str">
        <f t="shared" si="16"/>
        <v/>
      </c>
      <c r="P50" s="100" t="str">
        <f>IF($B$7="OUI","À mettre en PRELEVEMENTS PERSONNELS","")</f>
        <v/>
      </c>
      <c r="Q50" s="100"/>
      <c r="R50" s="100"/>
    </row>
    <row r="51" spans="1:18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N51" si="20">IFERROR(IF(C10="","",SUM(C46:C50)),"")</f>
        <v/>
      </c>
      <c r="D51" s="46" t="str">
        <f t="shared" si="20"/>
        <v/>
      </c>
      <c r="E51" s="46" t="str">
        <f t="shared" si="20"/>
        <v/>
      </c>
      <c r="F51" s="46" t="str">
        <f t="shared" si="20"/>
        <v/>
      </c>
      <c r="G51" s="46" t="str">
        <f t="shared" si="20"/>
        <v/>
      </c>
      <c r="H51" s="46" t="str">
        <f t="shared" si="20"/>
        <v/>
      </c>
      <c r="I51" s="46" t="str">
        <f t="shared" si="20"/>
        <v/>
      </c>
      <c r="J51" s="46" t="str">
        <f t="shared" si="20"/>
        <v/>
      </c>
      <c r="K51" s="46" t="str">
        <f t="shared" si="20"/>
        <v/>
      </c>
      <c r="L51" s="46" t="str">
        <f t="shared" si="20"/>
        <v/>
      </c>
      <c r="M51" s="46" t="str">
        <f t="shared" si="20"/>
        <v/>
      </c>
      <c r="N51" s="46" t="str">
        <f t="shared" si="20"/>
        <v/>
      </c>
      <c r="O51" s="80" t="str">
        <f t="shared" si="16"/>
        <v/>
      </c>
    </row>
    <row r="53" spans="1:18" ht="15" customHeight="1" x14ac:dyDescent="0.25">
      <c r="C53" s="94" t="str">
        <f>IF(O31=O51," Ventilation cohérente","Ventilation incohérente =&gt; voir si ligne Déduction éventuelle différent de ligne Ecart ou si ligne total à payer bordereau non renseigné")</f>
        <v xml:space="preserve"> Ventilation cohérente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8" x14ac:dyDescent="0.25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8" x14ac:dyDescent="0.25">
      <c r="A55" s="91" t="s">
        <v>94</v>
      </c>
    </row>
    <row r="56" spans="1:18" x14ac:dyDescent="0.25">
      <c r="A56" s="91" t="s">
        <v>95</v>
      </c>
    </row>
  </sheetData>
  <sheetProtection password="CA82" sheet="1" selectLockedCells="1"/>
  <protectedRanges>
    <protectedRange sqref="B9:N9" name="Mois"/>
    <protectedRange sqref="B5:B6" name="Plage1"/>
    <protectedRange sqref="B7" name="Plage2"/>
    <protectedRange sqref="B10:N10" name="Plage3"/>
    <protectedRange sqref="B34:N34" name="Déduction éventuelle"/>
    <protectedRange sqref="B31:N31" name="Total à payer bordereau"/>
  </protectedRanges>
  <mergeCells count="6">
    <mergeCell ref="D3:G5"/>
    <mergeCell ref="C53:M54"/>
    <mergeCell ref="B37:N37"/>
    <mergeCell ref="B45:N45"/>
    <mergeCell ref="P50:R50"/>
    <mergeCell ref="P38:S41"/>
  </mergeCells>
  <conditionalFormatting sqref="B22:N22">
    <cfRule type="expression" dxfId="11" priority="15">
      <formula>"si(B1=""SSI"";"</formula>
    </cfRule>
  </conditionalFormatting>
  <conditionalFormatting sqref="P50:R50">
    <cfRule type="expression" dxfId="10" priority="8">
      <formula>$B$7="OUI"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904875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0</xdr:col>
                    <xdr:colOff>2381250</xdr:colOff>
                    <xdr:row>4</xdr:row>
                    <xdr:rowOff>0</xdr:rowOff>
                  </from>
                  <to>
                    <xdr:col>1</xdr:col>
                    <xdr:colOff>904875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0</xdr:col>
                    <xdr:colOff>2371725</xdr:colOff>
                    <xdr:row>2</xdr:row>
                    <xdr:rowOff>0</xdr:rowOff>
                  </from>
                  <to>
                    <xdr:col>1</xdr:col>
                    <xdr:colOff>904875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914400</xdr:colOff>
                    <xdr:row>0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930DDBFE-137E-426B-9C31-3DAB11E04239}">
            <xm:f>Calculs!$E$2=2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B12:O12</xm:sqref>
        </x14:conditionalFormatting>
        <x14:conditionalFormatting xmlns:xm="http://schemas.microsoft.com/office/excel/2006/main">
          <x14:cfRule type="expression" priority="3" id="{920B3FBE-CC3A-4164-AE67-C10D70075F26}">
            <xm:f>Calculs!$C$2=2</xm:f>
            <x14:dxf>
              <font>
                <color theme="0" tint="-0.499984740745262"/>
              </font>
              <fill>
                <patternFill>
                  <bgColor theme="1" tint="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B21:O21</xm:sqref>
        </x14:conditionalFormatting>
        <x14:conditionalFormatting xmlns:xm="http://schemas.microsoft.com/office/excel/2006/main">
          <x14:cfRule type="expression" priority="2" stopIfTrue="1" id="{2169963B-5C7B-4B6D-94A0-F964C8BF63C8}">
            <xm:f>Calculs!$E$2=1</xm:f>
            <x14:dxf>
              <fill>
                <patternFill>
                  <bgColor theme="5" tint="0.39994506668294322"/>
                </patternFill>
              </fill>
            </x14:dxf>
          </x14:cfRule>
          <xm:sqref>P12:R12</xm:sqref>
        </x14:conditionalFormatting>
        <x14:conditionalFormatting xmlns:xm="http://schemas.microsoft.com/office/excel/2006/main">
          <x14:cfRule type="expression" priority="1" id="{638E6B22-11F3-41F1-84ED-B31014251732}">
            <xm:f>Calculs!$C$2=2</xm:f>
            <x14:dxf>
              <font>
                <color theme="0" tint="-0.499984740745262"/>
              </font>
              <fill>
                <patternFill>
                  <bgColor theme="0" tint="-0.499984740745262"/>
                </patternFill>
              </fill>
              <border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B18:O18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Calculs!$H$28:$H$51</xm:f>
          </x14:formula1>
          <xm:sqref>B9</xm:sqref>
        </x14:dataValidation>
        <x14:dataValidation type="list" allowBlank="1" showInputMessage="1" showErrorMessage="1">
          <x14:formula1>
            <xm:f>Calculs!$H$39:$H$51</xm:f>
          </x14:formula1>
          <xm:sqref>C9:N9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8FD1DE"/>
  </sheetPr>
  <dimension ref="A1:K56"/>
  <sheetViews>
    <sheetView showRowColHeaders="0" zoomScaleNormal="100" workbookViewId="0">
      <selection activeCell="C31" sqref="C31"/>
    </sheetView>
  </sheetViews>
  <sheetFormatPr baseColWidth="10" defaultRowHeight="15" x14ac:dyDescent="0.25"/>
  <cols>
    <col min="1" max="1" width="37.140625" style="6" customWidth="1"/>
    <col min="2" max="2" width="16.85546875" style="6" customWidth="1"/>
    <col min="3" max="3" width="17.140625" style="6" customWidth="1"/>
    <col min="4" max="4" width="16.42578125" style="6" customWidth="1"/>
    <col min="5" max="5" width="25.28515625" style="6" bestFit="1" customWidth="1"/>
    <col min="6" max="7" width="25.28515625" style="6" customWidth="1"/>
    <col min="8" max="8" width="18" style="6" bestFit="1" customWidth="1"/>
    <col min="9" max="10" width="11.42578125" style="6"/>
    <col min="11" max="11" width="58" style="6" customWidth="1"/>
    <col min="12" max="16384" width="11.42578125" style="6"/>
  </cols>
  <sheetData>
    <row r="1" spans="1:11" ht="18.75" customHeight="1" x14ac:dyDescent="0.25">
      <c r="A1" s="82" t="s">
        <v>51</v>
      </c>
      <c r="G1" s="102"/>
      <c r="H1" s="102"/>
    </row>
    <row r="2" spans="1:11" ht="7.5" customHeight="1" x14ac:dyDescent="0.25">
      <c r="A2" s="83"/>
      <c r="D2" s="74"/>
      <c r="G2" s="102"/>
      <c r="H2" s="102"/>
    </row>
    <row r="3" spans="1:11" ht="18.75" customHeight="1" x14ac:dyDescent="0.25">
      <c r="A3" s="82" t="s">
        <v>42</v>
      </c>
      <c r="C3" s="93" t="s">
        <v>90</v>
      </c>
      <c r="D3" s="93"/>
      <c r="G3" s="102"/>
      <c r="H3" s="102"/>
    </row>
    <row r="4" spans="1:11" ht="7.5" customHeight="1" x14ac:dyDescent="0.25">
      <c r="A4" s="84"/>
      <c r="C4" s="93"/>
      <c r="D4" s="93"/>
      <c r="G4" s="102"/>
      <c r="H4" s="102"/>
    </row>
    <row r="5" spans="1:11" ht="18.75" customHeight="1" x14ac:dyDescent="0.25">
      <c r="A5" s="82" t="s">
        <v>14</v>
      </c>
      <c r="C5" s="93"/>
      <c r="D5" s="93"/>
      <c r="G5" s="102"/>
      <c r="H5" s="102"/>
    </row>
    <row r="6" spans="1:11" ht="7.5" customHeight="1" x14ac:dyDescent="0.25">
      <c r="A6" s="84"/>
      <c r="C6" s="93"/>
      <c r="D6" s="93"/>
      <c r="G6" s="102"/>
      <c r="H6" s="102"/>
    </row>
    <row r="7" spans="1:11" ht="18.75" customHeight="1" x14ac:dyDescent="0.25">
      <c r="A7" s="82" t="s">
        <v>89</v>
      </c>
      <c r="C7" s="11"/>
      <c r="G7" s="102"/>
      <c r="H7" s="102"/>
    </row>
    <row r="9" spans="1:11" x14ac:dyDescent="0.25">
      <c r="A9" s="82" t="str">
        <f>IF(Calculs!$C$3=2,"SSI","CIPAV")</f>
        <v>CIPAV</v>
      </c>
      <c r="B9" s="57" t="s">
        <v>67</v>
      </c>
      <c r="C9" s="57" t="s">
        <v>60</v>
      </c>
      <c r="D9" s="57" t="s">
        <v>61</v>
      </c>
      <c r="E9" s="57" t="s">
        <v>62</v>
      </c>
      <c r="F9" s="57" t="s">
        <v>63</v>
      </c>
      <c r="G9" s="53" t="s">
        <v>29</v>
      </c>
      <c r="H9" s="13"/>
      <c r="K9" s="7"/>
    </row>
    <row r="10" spans="1:11" x14ac:dyDescent="0.25">
      <c r="A10" s="88" t="s">
        <v>93</v>
      </c>
      <c r="B10" s="89"/>
      <c r="C10" s="89"/>
      <c r="D10" s="89"/>
      <c r="E10" s="89"/>
      <c r="F10" s="89"/>
      <c r="G10" s="77" t="str">
        <f>IF(AND(B10="",C10="",D10="",E10="",F10=""),"",SUM(B10:F10))</f>
        <v/>
      </c>
      <c r="H10" s="10" t="str">
        <f>IF(OR(B10="",C10="",D10="",E10=""),"À remplir","")</f>
        <v>À remplir</v>
      </c>
    </row>
    <row r="11" spans="1:11" x14ac:dyDescent="0.25">
      <c r="A11" s="88" t="str">
        <f>IF(Calculs!$C$3=2,"Montant à payer SSI hors PVL et CFP","Montant à payer CIPAV hors PVL et CFP")</f>
        <v>Montant à payer CIPAV hors PVL et CFP</v>
      </c>
      <c r="B11" s="90" t="str">
        <f>IF(B$10="","",IF(Calculs!$C$3=2,IF(Calculs!$C$31=2,IF(Calculs!$C$25=2,B10*Calculs!$L$8,B10*Calculs!$L$13),IF(Calculs!$C$31=3,IF(Calculs!$C$25=2,B10*Calculs!$L$9,B10*Calculs!$L$14),IF(Calculs!$C$31=1,IF(Calculs!$C$25=2,IF(OR(B9="1er trimestre N-1",B9="2e trimestre N-1",B9="3e trimestre N-1",B9="4e trimestre N-1",B9="1er trimestre",B9="2e trimestre"),B10*Calculs!$D$18,Calculs!$L$7*B10),IF(Calculs!$C$25=1,IF(OR(B9="3e trimestre",B9="4e trimestre"),Calculs!$L$12*B10,B10*Calculs!$C$28)))))),IF(Calculs!$C$3=1,IF(OR(Calculs!$C$31=3,Calculs!$C$31=2,),IF(Calculs!$C$25=2,B10*Calculs!$B$19,B10*Calculs!$B$27),IF(Calculs!$C$31=1,IF(Calculs!$C$25=1,IF(OR(B9="3e trimestre",B9="4e trimestre"),B10*Calculs!$B$27,B10*Calculs!$B$28),IF(Calculs!$C$25=2,IF(OR(B9="3e trimestre",B9="4e trimestre"),B10*Calculs!$B$19,B10*Calculs!$D$19))))))))</f>
        <v/>
      </c>
      <c r="C11" s="90" t="str">
        <f>IF(C$10="","",IF(Calculs!$C$3=2,IF(Calculs!$C$31=2,IF(Calculs!$C$25=2,C10*Calculs!$L$8,C10*Calculs!$L$13),IF(Calculs!$C$31=3,IF(Calculs!$C$25=2,C10*Calculs!$L$9,C10*Calculs!$L$14),IF(Calculs!$C$31=1,IF(Calculs!$C$25=2,IF(OR(C9="1er trimestre N-1",C9="2e trimestre N-1",C9="3e trimestre N-1",C9="4e trimestre N-1",C9="1er trimestre",C9="2e trimestre"),C10*Calculs!$D$18,Calculs!$L$7*C10),IF(Calculs!$C$25=1,IF(OR(C9="3e trimestre",C9="4e trimestre"),Calculs!$L$12*C10,C10*Calculs!$C$28)))))),IF(Calculs!$C$3=1,IF(OR(Calculs!$C$31=3,Calculs!$C$31=2,),IF(Calculs!$C$25=2,C10*Calculs!$B$19,C10*Calculs!$B$27),IF(Calculs!$C$31=1,IF(Calculs!$C$25=1,IF(OR(C9="3e trimestre",C9="4e trimestre"),C10*Calculs!$B$27,C10*Calculs!$B$28),IF(Calculs!$C$25=2,IF(OR(C9="3e trimestre",C9="4e trimestre"),C10*Calculs!$B$19,C10*Calculs!$D$19))))))))</f>
        <v/>
      </c>
      <c r="D11" s="90" t="str">
        <f>IF(D$10="","",IF(Calculs!$C$3=2,IF(Calculs!$C$31=2,IF(Calculs!$C$25=2,D10*Calculs!$L$8,D10*Calculs!$L$13),IF(Calculs!$C$31=3,IF(Calculs!$C$25=2,D10*Calculs!$L$9,D10*Calculs!$L$14),IF(Calculs!$C$31=1,IF(Calculs!$C$25=2,IF(OR(D9="1er trimestre N-1",D9="2e trimestre N-1",D9="3e trimestre N-1",D9="4e trimestre N-1",D9="1er trimestre",D9="2e trimestre"),D10*Calculs!$D$18,Calculs!$L$7*D10),IF(Calculs!$C$25=1,IF(OR(D9="3e trimestre",D9="4e trimestre"),Calculs!$L$12*D10,D10*Calculs!$C$28)))))),IF(Calculs!$C$3=1,IF(OR(Calculs!$C$31=3,Calculs!$C$31=2,),IF(Calculs!$C$25=2,D10*Calculs!$B$19,D10*Calculs!$B$27),IF(Calculs!$C$31=1,IF(Calculs!$C$25=1,IF(OR(D9="3e trimestre",D9="4e trimestre"),D10*Calculs!$B$27,D10*Calculs!$B$28),IF(Calculs!$C$25=2,IF(OR(D9="3e trimestre",D9="4e trimestre"),D10*Calculs!$B$19,D10*Calculs!$D$19))))))))</f>
        <v/>
      </c>
      <c r="E11" s="90" t="str">
        <f>IF(E$10="","",IF(Calculs!$C$3=2,IF(Calculs!$C$31=2,IF(Calculs!$C$25=2,E10*Calculs!$L$8,E10*Calculs!$L$13),IF(Calculs!$C$31=3,IF(Calculs!$C$25=2,E10*Calculs!$L$9,E10*Calculs!$L$14),IF(Calculs!$C$31=1,IF(Calculs!$C$25=2,IF(OR(E9="1er trimestre N-1",E9="2e trimestre N-1",E9="3e trimestre N-1",E9="4e trimestre N-1",E9="1er trimestre",E9="2e trimestre"),E10*Calculs!$D$18,Calculs!$L$7*E10),IF(Calculs!$C$25=1,IF(OR(E9="3e trimestre",E9="4e trimestre"),Calculs!$L$12*E10,E10*Calculs!$C$28)))))),IF(Calculs!$C$3=1,IF(OR(Calculs!$C$31=3,Calculs!$C$31=2,),IF(Calculs!$C$25=2,E10*Calculs!$B$19,E10*Calculs!$B$27),IF(Calculs!$C$31=1,IF(Calculs!$C$25=1,IF(OR(E9="3e trimestre",E9="4e trimestre"),E10*Calculs!$B$27,E10*Calculs!$B$28),IF(Calculs!$C$25=2,IF(OR(E9="3e trimestre",E9="4e trimestre"),E10*Calculs!$B$19,E10*Calculs!$D$19))))))))</f>
        <v/>
      </c>
      <c r="F11" s="90" t="str">
        <f>IF(F$10="","",IF(Calculs!$C$3=2,IF(Calculs!$C$31=2,IF(Calculs!$C$25=2,F10*Calculs!$L$8,F10*Calculs!$L$13),IF(Calculs!$C$31=3,IF(Calculs!$C$25=2,F10*Calculs!$L$9,F10*Calculs!$L$14),IF(Calculs!$C$31=1,IF(Calculs!$C$25=2,IF(OR(F9="1er trimestre N-1",F9="2e trimestre N-1",F9="3e trimestre N-1",F9="4e trimestre N-1",F9="1er trimestre",F9="2e trimestre"),F10*Calculs!$D$18,Calculs!$L$7*F10),IF(Calculs!$C$25=1,IF(OR(F9="3e trimestre",F9="4e trimestre"),Calculs!$L$12*F10,F10*Calculs!$C$28)))))),IF(Calculs!$C$3=1,IF(OR(Calculs!$C$31=3,Calculs!$C$31=2,),IF(Calculs!$C$25=2,F10*Calculs!$B$19,F10*Calculs!$B$27),IF(Calculs!$C$31=1,IF(Calculs!$C$25=1,IF(OR(F9="3e trimestre",F9="4e trimestre"),F10*Calculs!$B$27,F10*Calculs!$B$28),IF(Calculs!$C$25=2,IF(OR(F9="3e trimestre",F9="4e trimestre"),F10*Calculs!$B$19,F10*Calculs!$D$19))))))))</f>
        <v/>
      </c>
      <c r="G11" s="77" t="str">
        <f t="shared" ref="G11:G14" si="0">IF(AND(B11="",C11="",D11="",E11="",F11=""),"",SUM(B11:F11))</f>
        <v/>
      </c>
    </row>
    <row r="12" spans="1:11" x14ac:dyDescent="0.25">
      <c r="A12" s="88" t="str">
        <f>IF(Calculs!$E$3=2,"","Montant VFL")</f>
        <v/>
      </c>
      <c r="B12" s="90" t="str">
        <f>IF(B10="","",IF(Calculs!$E$3=2,"",IF(OR(Calculs!$C$3=2,Calculs!$C$3=1),B10*Calculs!$B$21,B10*Calculs!C21)))</f>
        <v/>
      </c>
      <c r="C12" s="90" t="str">
        <f>IF(C10="","",IF(Calculs!$E$3=2,"",IF(OR(Calculs!$C$3=2,Calculs!$C$3=1),C10*Calculs!$B$21,C10*Calculs!D21)))</f>
        <v/>
      </c>
      <c r="D12" s="90" t="str">
        <f>IF(D10="","",IF(Calculs!$E$3=2,"",IF(OR(Calculs!$C$3=2,Calculs!$C$3=1),D10*Calculs!$B$21,D10*Calculs!E21)))</f>
        <v/>
      </c>
      <c r="E12" s="90" t="str">
        <f>IF(E10="","",IF(Calculs!$E$3=2,"",IF(OR(Calculs!$C$3=2,Calculs!$C$3=1),E10*Calculs!$B$21,E10*Calculs!F21)))</f>
        <v/>
      </c>
      <c r="F12" s="90" t="str">
        <f>IF(F10="","",IF(Calculs!$E$3=2,"",IF(OR(Calculs!$C$3=2,Calculs!$C$3=1),F10*Calculs!$B$21,F10*Calculs!G21)))</f>
        <v/>
      </c>
      <c r="G12" s="77" t="str">
        <f t="shared" si="0"/>
        <v/>
      </c>
      <c r="H12" s="25" t="str">
        <f>IF(Calculs!$E$3=1,"À mettre en PRELEVEMENTS PERSONNELS","")</f>
        <v/>
      </c>
      <c r="I12" s="26"/>
      <c r="J12" s="26"/>
    </row>
    <row r="13" spans="1:11" x14ac:dyDescent="0.25">
      <c r="A13" s="88" t="s">
        <v>0</v>
      </c>
      <c r="B13" s="90" t="str">
        <f>IFERROR(IF(B10="","",B10*Calculs!$C$18),"")</f>
        <v/>
      </c>
      <c r="C13" s="90" t="str">
        <f>IFERROR(IF(C10="","",C10*Calculs!$C$18),"")</f>
        <v/>
      </c>
      <c r="D13" s="90" t="str">
        <f>IFERROR(IF(D10="","",D10*Calculs!$C$18),"")</f>
        <v/>
      </c>
      <c r="E13" s="90" t="str">
        <f>IFERROR(IF(E10="","",E10*Calculs!$C$18),"")</f>
        <v/>
      </c>
      <c r="F13" s="90" t="str">
        <f>IFERROR(IF(F10="","",F10*Calculs!$C$18),"")</f>
        <v/>
      </c>
      <c r="G13" s="77" t="str">
        <f t="shared" si="0"/>
        <v/>
      </c>
      <c r="H13" s="23"/>
      <c r="I13" s="23"/>
      <c r="J13" s="23"/>
    </row>
    <row r="14" spans="1:11" x14ac:dyDescent="0.25">
      <c r="A14" s="88" t="s">
        <v>69</v>
      </c>
      <c r="B14" s="90" t="str">
        <f>IF(B10="","",SUM(B11:B13))</f>
        <v/>
      </c>
      <c r="C14" s="90" t="str">
        <f t="shared" ref="C14:F14" si="1">IF(C10="","",SUM(C11:C13))</f>
        <v/>
      </c>
      <c r="D14" s="90" t="str">
        <f t="shared" si="1"/>
        <v/>
      </c>
      <c r="E14" s="90" t="str">
        <f t="shared" si="1"/>
        <v/>
      </c>
      <c r="F14" s="90" t="str">
        <f t="shared" si="1"/>
        <v/>
      </c>
      <c r="G14" s="77" t="str">
        <f t="shared" si="0"/>
        <v/>
      </c>
      <c r="H14" s="23"/>
      <c r="I14" s="23"/>
      <c r="J14" s="23"/>
    </row>
    <row r="16" spans="1:11" x14ac:dyDescent="0.25">
      <c r="A16" s="82" t="str">
        <f>IF(Calculs!$C$3=2,"SSI","CIPAV")</f>
        <v>CIPAV</v>
      </c>
      <c r="B16" s="58" t="str">
        <f>B9</f>
        <v>4e trimestre N-1</v>
      </c>
      <c r="C16" s="58" t="str">
        <f t="shared" ref="C16:F16" si="2">C9</f>
        <v>1er trimestre</v>
      </c>
      <c r="D16" s="58" t="str">
        <f t="shared" si="2"/>
        <v>2e trimestre</v>
      </c>
      <c r="E16" s="58" t="str">
        <f t="shared" si="2"/>
        <v>3e trimestre</v>
      </c>
      <c r="F16" s="58" t="str">
        <f t="shared" si="2"/>
        <v>4e trimestre</v>
      </c>
      <c r="G16" s="54" t="s">
        <v>29</v>
      </c>
    </row>
    <row r="17" spans="1:11" x14ac:dyDescent="0.25">
      <c r="A17" s="85" t="s">
        <v>7</v>
      </c>
      <c r="B17" s="41" t="str">
        <f>IFERROR((IF(B10="","",IF(Calculs!$C$3=1,IF(OR(Calculs!$C$31=3,Calculs!$C$31=2),B11*Calculs!$B$8,IF(Calculs!$C$31=1,IF(OR(B9="3e trimestre",B9="4e trimestre"),B11*Calculs!$B$8,B11*Calculs!$I$19))),IF(Calculs!$C$3=2,IF(Calculs!$C$31=3,B11*Calculs!$E$8,IF(Calculs!$C$31=2,B11*Calculs!$D$8,IF(Calculs!$C$31=1,IF(OR(B9="3e trimestre",B9="4e trimestre"),B11*Calculs!$C$8,B11*Calculs!$J$19)))))))),"")</f>
        <v/>
      </c>
      <c r="C17" s="41" t="str">
        <f>IFERROR((IF(C10="","",IF(Calculs!$C$3=1,IF(OR(Calculs!$C$31=3,Calculs!$C$31=2),C11*Calculs!$B$8,IF(Calculs!$C$31=1,IF(OR(C9="3e trimestre",C9="4e trimestre"),C11*Calculs!$B$8,C11*Calculs!$I$19))),IF(Calculs!$C$3=2,IF(Calculs!$C$31=3,C11*Calculs!$E$8,IF(Calculs!$C$31=2,C11*Calculs!$D$8,IF(Calculs!$C$31=1,IF(OR(C9="3e trimestre",C9="4e trimestre"),C11*Calculs!$C$8,C11*Calculs!$J$19)))))))),"")</f>
        <v/>
      </c>
      <c r="D17" s="41" t="str">
        <f>IFERROR((IF(D10="","",IF(Calculs!$C$3=1,IF(OR(Calculs!$C$31=3,Calculs!$C$31=2),D11*Calculs!$B$8,IF(Calculs!$C$31=1,IF(OR(D9="3e trimestre",D9="4e trimestre"),D11*Calculs!$B$8,D11*Calculs!$I$19))),IF(Calculs!$C$3=2,IF(Calculs!$C$31=3,D11*Calculs!$E$8,IF(Calculs!$C$31=2,D11*Calculs!$D$8,IF(Calculs!$C$31=1,IF(OR(D9="3e trimestre",D9="4e trimestre"),D11*Calculs!$C$8,D11*Calculs!$J$19)))))))),"")</f>
        <v/>
      </c>
      <c r="E17" s="41" t="str">
        <f>IFERROR((IF(E10="","",IF(Calculs!$C$3=1,IF(OR(Calculs!$C$31=3,Calculs!$C$31=2),E11*Calculs!$B$8,IF(Calculs!$C$31=1,IF(OR(E9="3e trimestre",E9="4e trimestre"),E11*Calculs!$B$8,E11*Calculs!$I$19))),IF(Calculs!$C$3=2,IF(Calculs!$C$31=3,E11*Calculs!$E$8,IF(Calculs!$C$31=2,E11*Calculs!$D$8,IF(Calculs!$C$31=1,IF(OR(E9="3e trimestre",E9="4e trimestre"),E11*Calculs!$C$8,E11*Calculs!$J$19)))))))),"")</f>
        <v/>
      </c>
      <c r="F17" s="41" t="str">
        <f>IFERROR((IF(F10="","",IF(Calculs!$C$3=1,IF(OR(Calculs!$C$31=3,Calculs!$C$31=2),F11*Calculs!$B$8,IF(Calculs!$C$31=1,IF(OR(F9="3e trimestre",F9="4e trimestre"),F11*Calculs!$B$8,F11*Calculs!$I$19))),IF(Calculs!$C$3=2,IF(Calculs!$C$31=3,F11*Calculs!$E$8,IF(Calculs!$C$31=2,F11*Calculs!$D$8,IF(Calculs!$C$31=1,IF(OR(F9="3e trimestre",F9="4e trimestre"),F11*Calculs!$C$8,F11*Calculs!$J$19)))))))),"")</f>
        <v/>
      </c>
      <c r="G17" s="43" t="str">
        <f>IF($G$10="","",SUM(B17:F17))</f>
        <v/>
      </c>
      <c r="J17" s="8"/>
    </row>
    <row r="18" spans="1:11" x14ac:dyDescent="0.25">
      <c r="A18" s="85" t="str">
        <f>IF(Calculs!$C$3=2,"","Indemnités journalières")</f>
        <v>Indemnités journalières</v>
      </c>
      <c r="B18" s="41" t="str">
        <f>IFERROR((IF(B10="","",IF(Calculs!$C$3=1,IF(OR(Calculs!$C$31=3,Calculs!$C$31=2),B11*Calculs!$B$9,IF(Calculs!$C$31=1,IF(OR(B9="3e trimestre",B9="4e trimestre"),B11*Calculs!$B$9,B11*Calculs!$I$20))),IF(Calculs!$C$3=2,IF(Calculs!$C$31=3,B11*Calculs!$E$9,IF(Calculs!$C$31=2,B11*Calculs!$D$9,IF(Calculs!$C$31=1,IF(OR(B9="3e trimestre",B9="4e trimestre"),B11*Calculs!$C$9,B11*Calculs!$J$20)))))))),"")</f>
        <v/>
      </c>
      <c r="C18" s="41" t="str">
        <f>IFERROR((IF(C10="","",IF(Calculs!$C$3=1,IF(OR(Calculs!$C$31=3,Calculs!$C$31=2),C11*Calculs!$B$9,IF(Calculs!$C$31=1,IF(OR(C9="3e trimestre",C9="4e trimestre"),C11*Calculs!$B$9,C11*Calculs!$I$20))),IF(Calculs!$C$3=2,IF(Calculs!$C$31=3,C11*Calculs!$E$9,IF(Calculs!$C$31=2,C11*Calculs!$D$9,IF(Calculs!$C$31=1,IF(OR(C9="3e trimestre",C9="4e trimestre"),C11*Calculs!$C$9,C11*Calculs!$J$20)))))))),"")</f>
        <v/>
      </c>
      <c r="D18" s="41" t="str">
        <f>IFERROR((IF(D10="","",IF(Calculs!$C$3=1,IF(OR(Calculs!$C$31=3,Calculs!$C$31=2),D11*Calculs!$B$9,IF(Calculs!$C$31=1,IF(OR(D9="3e trimestre",D9="4e trimestre"),D11*Calculs!$B$9,D11*Calculs!$I$20))),IF(Calculs!$C$3=2,IF(Calculs!$C$31=3,D11*Calculs!$E$9,IF(Calculs!$C$31=2,D11*Calculs!$D$9,IF(Calculs!$C$31=1,IF(OR(D9="3e trimestre",D9="4e trimestre"),D11*Calculs!$C$9,D11*Calculs!$J$20)))))))),"")</f>
        <v/>
      </c>
      <c r="E18" s="41" t="str">
        <f>IFERROR((IF(E10="","",IF(Calculs!$C$3=1,IF(OR(Calculs!$C$31=3,Calculs!$C$31=2),E11*Calculs!$B$9,IF(Calculs!$C$31=1,IF(OR(E9="3e trimestre",E9="4e trimestre"),E11*Calculs!$B$9,E11*Calculs!$I$20))),IF(Calculs!$C$3=2,IF(Calculs!$C$31=3,E11*Calculs!$E$9,IF(Calculs!$C$31=2,E11*Calculs!$D$9,IF(Calculs!$C$31=1,IF(OR(E9="3e trimestre",E9="4e trimestre"),E11*Calculs!$C$9,E11*Calculs!$J$20)))))))),"")</f>
        <v/>
      </c>
      <c r="F18" s="41" t="str">
        <f>IFERROR((IF(F10="","",IF(Calculs!$C$3=1,IF(OR(Calculs!$C$31=3,Calculs!$C$31=2),F11*Calculs!$B$9,IF(Calculs!$C$31=1,IF(OR(F9="3e trimestre",F9="4e trimestre"),F11*Calculs!$B$9,F11*Calculs!$I$20))),IF(Calculs!$C$3=2,IF(Calculs!$C$31=3,F11*Calculs!$E$9,IF(Calculs!$C$31=2,F11*Calculs!$D$9,IF(Calculs!$C$31=1,IF(OR(F9="3e trimestre",F9="4e trimestre"),F11*Calculs!$C$9,F11*Calculs!$J$20)))))))),"")</f>
        <v/>
      </c>
      <c r="G18" s="41" t="str">
        <f t="shared" ref="G18:G26" si="3">IF($G$10="","",SUM(B18:F18))</f>
        <v/>
      </c>
      <c r="H18" s="100" t="str">
        <f>IF($B$5="SSI","Pas d'IJ","")</f>
        <v/>
      </c>
      <c r="I18" s="100"/>
      <c r="J18" s="100"/>
    </row>
    <row r="19" spans="1:11" x14ac:dyDescent="0.25">
      <c r="A19" s="85" t="s">
        <v>9</v>
      </c>
      <c r="B19" s="41" t="str">
        <f>IFERROR((IF(B10="","",IF(Calculs!$C$3=1,IF(OR(Calculs!$C$31=3,Calculs!$C$31=2),B11*Calculs!$B$10,IF(Calculs!$C$31=1,IF(OR(B9="3e trimestre",B9="4e trimestre"),B11*Calculs!$B$10,B11*Calculs!$I$21))),IF(Calculs!$C$3=2,IF(Calculs!$C$31=3,B11*Calculs!$E$10,IF(Calculs!$C$31=2,B11*Calculs!$D$10,IF(Calculs!$C$31=1,IF(OR(B9="3e trimestre",B9="4e trimestre"),B11*Calculs!$C$10,B11*Calculs!$J$21)))))))),"")</f>
        <v/>
      </c>
      <c r="C19" s="41" t="str">
        <f>IFERROR((IF(C10="","",IF(Calculs!$C$3=1,IF(OR(Calculs!$C$31=3,Calculs!$C$31=2),C11*Calculs!$B$10,IF(Calculs!$C$31=1,IF(OR(C9="3e trimestre",C9="4e trimestre"),C11*Calculs!$B$10,C11*Calculs!$I$21))),IF(Calculs!$C$3=2,IF(Calculs!$C$31=3,C11*Calculs!$E$10,IF(Calculs!$C$31=2,C11*Calculs!$D$10,IF(Calculs!$C$31=1,IF(OR(C9="3e trimestre",C9="4e trimestre"),C11*Calculs!$C$10,C11*Calculs!$J$21)))))))),"")</f>
        <v/>
      </c>
      <c r="D19" s="41" t="str">
        <f>IFERROR((IF(D10="","",IF(Calculs!$C$3=1,IF(OR(Calculs!$C$31=3,Calculs!$C$31=2),D11*Calculs!$B$10,IF(Calculs!$C$31=1,IF(OR(D9="3e trimestre",D9="4e trimestre"),D11*Calculs!$B$10,D11*Calculs!$I$21))),IF(Calculs!$C$3=2,IF(Calculs!$C$31=3,D11*Calculs!$E$10,IF(Calculs!$C$31=2,D11*Calculs!$D$10,IF(Calculs!$C$31=1,IF(OR(D9="3e trimestre",D9="4e trimestre"),D11*Calculs!$C$10,D11*Calculs!$J$21)))))))),"")</f>
        <v/>
      </c>
      <c r="E19" s="41" t="str">
        <f>IFERROR((IF(E10="","",IF(Calculs!$C$3=1,IF(OR(Calculs!$C$31=3,Calculs!$C$31=2),E11*Calculs!$B$10,IF(Calculs!$C$31=1,IF(OR(E9="3e trimestre",E9="4e trimestre"),E11*Calculs!$B$10,E11*Calculs!$I$21))),IF(Calculs!$C$3=2,IF(Calculs!$C$31=3,E11*Calculs!$E$10,IF(Calculs!$C$31=2,E11*Calculs!$D$10,IF(Calculs!$C$31=1,IF(OR(E9="3e trimestre",E9="4e trimestre"),E11*Calculs!$C$10,E11*Calculs!$J$21)))))))),"")</f>
        <v/>
      </c>
      <c r="F19" s="41" t="str">
        <f>IFERROR((IF(F10="","",IF(Calculs!$C$3=1,IF(OR(Calculs!$C$31=3,Calculs!$C$31=2),F11*Calculs!$B$10,IF(Calculs!$C$31=1,IF(OR(F9="3e trimestre",F9="4e trimestre"),F11*Calculs!$B$10,F11*Calculs!$I$21))),IF(Calculs!$C$3=2,IF(Calculs!$C$31=3,F11*Calculs!$E$10,IF(Calculs!$C$31=2,F11*Calculs!$D$10,IF(Calculs!$C$31=1,IF(OR(F9="3e trimestre",F9="4e trimestre"),F11*Calculs!$C$10,F11*Calculs!$J$21)))))))),"")</f>
        <v/>
      </c>
      <c r="G19" s="43" t="str">
        <f t="shared" si="3"/>
        <v/>
      </c>
      <c r="J19" s="8"/>
    </row>
    <row r="20" spans="1:11" x14ac:dyDescent="0.25">
      <c r="A20" s="85" t="str">
        <f>IF(Calculs!$C$3=2,"Retraite de base","Assurance vieillesse de base tranche 1")</f>
        <v>Assurance vieillesse de base tranche 1</v>
      </c>
      <c r="B20" s="41" t="str">
        <f>IFERROR((IF(B10="","",IF(Calculs!$C$3=1,IF(OR(Calculs!$C$31=3,Calculs!$C$31=2),B11*Calculs!$B$11,IF(Calculs!$C$31=1,IF(OR(B9="3e trimestre",B9="4e trimestre"),B11*Calculs!$B$11,B11*Calculs!$I$22))),IF(Calculs!$C$3=2,IF(Calculs!$C$31=3,B11*Calculs!$E$11,IF(Calculs!$C$31=2,B11*Calculs!$D$11,IF(Calculs!$C$31=1,IF(OR(B9="3e trimestre",B9="4e trimestre"),B11*Calculs!$C$11,B11*Calculs!$J$22)))))))),"")</f>
        <v/>
      </c>
      <c r="C20" s="41" t="str">
        <f>IFERROR((IF(C10="","",IF(Calculs!$C$3=1,IF(OR(Calculs!$C$31=3,Calculs!$C$31=2),C11*Calculs!$B$11,IF(Calculs!$C$31=1,IF(OR(C9="3e trimestre",C9="4e trimestre"),C11*Calculs!$B$11,C11*Calculs!$I$22))),IF(Calculs!$C$3=2,IF(Calculs!$C$31=3,C11*Calculs!$E$11,IF(Calculs!$C$31=2,C11*Calculs!$D$11,IF(Calculs!$C$31=1,IF(OR(C9="3e trimestre",C9="4e trimestre"),C11*Calculs!$C$11,C11*Calculs!$J$22)))))))),"")</f>
        <v/>
      </c>
      <c r="D20" s="41" t="str">
        <f>IFERROR((IF(D10="","",IF(Calculs!$C$3=1,IF(OR(Calculs!$C$31=3,Calculs!$C$31=2),D11*Calculs!$B$11,IF(Calculs!$C$31=1,IF(OR(D9="3e trimestre",D9="4e trimestre"),D11*Calculs!$B$11,D11*Calculs!$I$22))),IF(Calculs!$C$3=2,IF(Calculs!$C$31=3,D11*Calculs!$E$11,IF(Calculs!$C$31=2,D11*Calculs!$D$11,IF(Calculs!$C$31=1,IF(OR(D9="3e trimestre",D9="4e trimestre"),D11*Calculs!$C$11,D11*Calculs!$J$22)))))))),"")</f>
        <v/>
      </c>
      <c r="E20" s="41" t="str">
        <f>IFERROR((IF(E10="","",IF(Calculs!$C$3=1,IF(OR(Calculs!$C$31=3,Calculs!$C$31=2),E11*Calculs!$B$11,IF(Calculs!$C$31=1,IF(OR(E9="3e trimestre",E9="4e trimestre"),E11*Calculs!$B$11,E11*Calculs!$I$22))),IF(Calculs!$C$3=2,IF(Calculs!$C$31=3,E11*Calculs!$E$11,IF(Calculs!$C$31=2,E11*Calculs!$D$11,IF(Calculs!$C$31=1,IF(OR(E9="3e trimestre",E9="4e trimestre"),E11*Calculs!$C$11,E11*Calculs!$J$22)))))))),"")</f>
        <v/>
      </c>
      <c r="F20" s="41" t="str">
        <f>IFERROR((IF(F10="","",IF(Calculs!$C$3=1,IF(OR(Calculs!$C$31=3,Calculs!$C$31=2),F11*Calculs!$B$11,IF(Calculs!$C$31=1,IF(OR(F9="3e trimestre",F9="4e trimestre"),F11*Calculs!$B$11,F11*Calculs!$I$22))),IF(Calculs!$C$3=2,IF(Calculs!$C$31=3,F11*Calculs!$E$11,IF(Calculs!$C$31=2,F11*Calculs!$D$11,IF(Calculs!$C$31=1,IF(OR(F9="3e trimestre",F9="4e trimestre"),F11*Calculs!$C$11,F11*Calculs!$J$22)))))))),"")</f>
        <v/>
      </c>
      <c r="G20" s="43" t="str">
        <f t="shared" si="3"/>
        <v/>
      </c>
    </row>
    <row r="21" spans="1:11" x14ac:dyDescent="0.25">
      <c r="A21" s="85" t="str">
        <f>IF(Calculs!$C$3=2,"","Assurance vieillesse de base tranche 2")</f>
        <v>Assurance vieillesse de base tranche 2</v>
      </c>
      <c r="B21" s="41" t="str">
        <f>IFERROR((IF(B10="","",IF(Calculs!$C$3=1,IF(OR(Calculs!$C$31=3,Calculs!$C$31=2),B11*Calculs!$B$12,IF(Calculs!$C$31=1,IF(OR(B9="3e trimestre",B9="4e trimestre"),B11*Calculs!$B$12,B11*Calculs!$I$23))),IF(Calculs!$C$3=2,IF(Calculs!$C$31=3,B11*Calculs!$E$12,IF(Calculs!$C$31=2,B11*Calculs!$D$12,IF(Calculs!$C$31=1,IF(OR(B9="3e trimestre",B9="4e trimestre"),B11*Calculs!$C$12,B11*Calculs!$J$23)))))))),"")</f>
        <v/>
      </c>
      <c r="C21" s="41" t="str">
        <f>IFERROR((IF(C10="","",IF(Calculs!$C$3=1,IF(OR(Calculs!$C$31=3,Calculs!$C$31=2),C11*Calculs!$B$12,IF(Calculs!$C$31=1,IF(OR(C9="3e trimestre",C9="4e trimestre"),C11*Calculs!$B$12,C11*Calculs!$I$23))),IF(Calculs!$C$3=2,IF(Calculs!$C$31=3,C11*Calculs!$E$12,IF(Calculs!$C$31=2,C11*Calculs!$D$12,IF(Calculs!$C$31=1,IF(OR(C9="3e trimestre",C9="4e trimestre"),C11*Calculs!$C$12,C11*Calculs!$J$23)))))))),"")</f>
        <v/>
      </c>
      <c r="D21" s="41" t="str">
        <f>IFERROR((IF(D10="","",IF(Calculs!$C$3=1,IF(OR(Calculs!$C$31=3,Calculs!$C$31=2),D11*Calculs!$B$12,IF(Calculs!$C$31=1,IF(OR(D9="3e trimestre",D9="4e trimestre"),D11*Calculs!$B$12,D11*Calculs!$I$23))),IF(Calculs!$C$3=2,IF(Calculs!$C$31=3,D11*Calculs!$E$12,IF(Calculs!$C$31=2,D11*Calculs!$D$12,IF(Calculs!$C$31=1,IF(OR(D9="3e trimestre",D9="4e trimestre"),D11*Calculs!$C$12,D11*Calculs!$J$23)))))))),"")</f>
        <v/>
      </c>
      <c r="E21" s="41" t="str">
        <f>IFERROR((IF(E10="","",IF(Calculs!$C$3=1,IF(OR(Calculs!$C$31=3,Calculs!$C$31=2),E11*Calculs!$B$12,IF(Calculs!$C$31=1,IF(OR(E9="3e trimestre",E9="4e trimestre"),E11*Calculs!$B$12,E11*Calculs!$I$23))),IF(Calculs!$C$3=2,IF(Calculs!$C$31=3,E11*Calculs!$E$12,IF(Calculs!$C$31=2,E11*Calculs!$D$12,IF(Calculs!$C$31=1,IF(OR(E9="3e trimestre",E9="4e trimestre"),E11*Calculs!$C$12,E11*Calculs!$J$23)))))))),"")</f>
        <v/>
      </c>
      <c r="F21" s="41" t="str">
        <f>IFERROR((IF(F10="","",IF(Calculs!$C$3=1,IF(OR(Calculs!$C$31=3,Calculs!$C$31=2),F11*Calculs!$B$12,IF(Calculs!$C$31=1,IF(OR(F9="3e trimestre",F9="4e trimestre"),F11*Calculs!$B$12,F11*Calculs!$I$23))),IF(Calculs!$C$3=2,IF(Calculs!$C$31=3,F11*Calculs!$E$12,IF(Calculs!$C$31=2,F11*Calculs!$D$12,IF(Calculs!$C$31=1,IF(OR(F9="3e trimestre",F9="4e trimestre"),F11*Calculs!$C$12,F11*Calculs!$J$23)))))))),"")</f>
        <v/>
      </c>
      <c r="G21" s="43" t="str">
        <f t="shared" si="3"/>
        <v/>
      </c>
      <c r="H21" s="8" t="str">
        <f>IF($B$5="SSI","Pas cotisation retraite complémentaire et retraite de base non subdivisé en tranches","")</f>
        <v/>
      </c>
      <c r="I21" s="8"/>
      <c r="J21" s="8"/>
      <c r="K21" s="8"/>
    </row>
    <row r="22" spans="1:11" x14ac:dyDescent="0.25">
      <c r="A22" s="85" t="s">
        <v>83</v>
      </c>
      <c r="B22" s="41" t="str">
        <f>IFERROR((IF(B10="","",IF(Calculs!$C$3=1,IF(OR(Calculs!$C$31=3,Calculs!$C$31=2),B11*Calculs!$B$13,IF(Calculs!$C$31=1,IF(OR(B9="3e trimestre",B9="4e trimestre"),B11*Calculs!$B$13,B11*Calculs!$I$24))),IF(Calculs!$C$3=2,IF(Calculs!$C$31=3,B11*Calculs!$E$13,IF(Calculs!$C$31=2,B11*Calculs!$D$13,IF(Calculs!$C$31=1,IF(OR(B9="3e trimestre",B9="4e trimestre"),B11*Calculs!$C$13,B11*Calculs!$J$24)))))))),"")</f>
        <v/>
      </c>
      <c r="C22" s="41" t="str">
        <f>IFERROR((IF(C10="","",IF(Calculs!$C$3=1,IF(OR(Calculs!$C$31=3,Calculs!$C$31=2),C11*Calculs!$B$13,IF(Calculs!$C$31=1,IF(OR(C9="3e trimestre",C9="4e trimestre"),C11*Calculs!$B$13,C11*Calculs!$I$24))),IF(Calculs!$C$3=2,IF(Calculs!$C$31=3,C11*Calculs!$E$13,IF(Calculs!$C$31=2,C11*Calculs!$D$13,IF(Calculs!$C$31=1,IF(OR(C9="3e trimestre",C9="4e trimestre"),C11*Calculs!$C$13,C11*Calculs!$J$24)))))))),"")</f>
        <v/>
      </c>
      <c r="D22" s="41" t="str">
        <f>IFERROR((IF(D10="","",IF(Calculs!$C$3=1,IF(OR(Calculs!$C$31=3,Calculs!$C$31=2),D11*Calculs!$B$13,IF(Calculs!$C$31=1,IF(OR(D9="3e trimestre",D9="4e trimestre"),D11*Calculs!$B$13,D11*Calculs!$I$24))),IF(Calculs!$C$3=2,IF(Calculs!$C$31=3,D11*Calculs!$E$13,IF(Calculs!$C$31=2,D11*Calculs!$D$13,IF(Calculs!$C$31=1,IF(OR(D9="3e trimestre",D9="4e trimestre"),D11*Calculs!$C$13,D11*Calculs!$J$24)))))))),"")</f>
        <v/>
      </c>
      <c r="E22" s="41" t="str">
        <f>IFERROR((IF(E10="","",IF(Calculs!$C$3=1,IF(OR(Calculs!$C$31=3,Calculs!$C$31=2),E11*Calculs!$B$13,IF(Calculs!$C$31=1,IF(OR(E9="3e trimestre",E9="4e trimestre"),E11*Calculs!$B$13,E11*Calculs!$I$24))),IF(Calculs!$C$3=2,IF(Calculs!$C$31=3,E11*Calculs!$E$13,IF(Calculs!$C$31=2,E11*Calculs!$D$13,IF(Calculs!$C$31=1,IF(OR(E9="3e trimestre",E9="4e trimestre"),E11*Calculs!$C$13,E11*Calculs!$J$24)))))))),"")</f>
        <v/>
      </c>
      <c r="F22" s="41" t="str">
        <f>IFERROR((IF(F10="","",IF(Calculs!$C$3=1,IF(OR(Calculs!$C$31=3,Calculs!$C$31=2),F11*Calculs!$B$13,IF(Calculs!$C$31=1,IF(OR(F9="3e trimestre",F9="4e trimestre"),F11*Calculs!$B$13,F11*Calculs!$I$24))),IF(Calculs!$C$3=2,IF(Calculs!$C$31=3,F11*Calculs!$E$13,IF(Calculs!$C$31=2,F11*Calculs!$D$13,IF(Calculs!$C$31=1,IF(OR(F9="3e trimestre",F9="4e trimestre"),F11*Calculs!$C$13,F11*Calculs!$J$24)))))))),"")</f>
        <v/>
      </c>
      <c r="G22" s="43" t="str">
        <f t="shared" si="3"/>
        <v/>
      </c>
      <c r="H22" s="8"/>
      <c r="I22" s="8"/>
      <c r="J22" s="8"/>
      <c r="K22" s="8"/>
    </row>
    <row r="23" spans="1:11" x14ac:dyDescent="0.25">
      <c r="A23" s="86" t="s">
        <v>28</v>
      </c>
      <c r="B23" s="48" t="str">
        <f>IFERROR(IF(B10="","",(SUM(B17:B22))),"")</f>
        <v/>
      </c>
      <c r="C23" s="48" t="str">
        <f t="shared" ref="C23:F23" si="4">IFERROR(IF(C10="","",(SUM(C17:C22))),"")</f>
        <v/>
      </c>
      <c r="D23" s="48" t="str">
        <f t="shared" si="4"/>
        <v/>
      </c>
      <c r="E23" s="48" t="str">
        <f t="shared" si="4"/>
        <v/>
      </c>
      <c r="F23" s="48" t="str">
        <f t="shared" si="4"/>
        <v/>
      </c>
      <c r="G23" s="62" t="str">
        <f t="shared" si="3"/>
        <v/>
      </c>
    </row>
    <row r="24" spans="1:11" hidden="1" x14ac:dyDescent="0.25">
      <c r="A24" s="85"/>
      <c r="B24" s="41"/>
      <c r="C24" s="41"/>
      <c r="D24" s="41"/>
      <c r="E24" s="41"/>
      <c r="F24" s="41"/>
      <c r="G24" s="43" t="str">
        <f t="shared" si="3"/>
        <v/>
      </c>
      <c r="J24" s="8"/>
    </row>
    <row r="25" spans="1:11" x14ac:dyDescent="0.25">
      <c r="A25" s="85" t="s">
        <v>11</v>
      </c>
      <c r="B25" s="41" t="str">
        <f>IFERROR((IF(B10="","",IF(Calculs!$C$3=1,IF(OR(Calculs!$C$31=3,Calculs!$C$31=2),B11*Calculs!$B$14,IF(Calculs!$C$31=1,IF(OR(B9="3e trimestre",B9="4e trimestre"),B11*Calculs!$B$14,B11*Calculs!$I$25))),IF(Calculs!$C$3=2,IF(Calculs!$C$31=3,B11*Calculs!$E$14,IF(Calculs!$C$31=2,B11*Calculs!$D$14,IF(Calculs!$C$31=1,IF(OR(B9="3e trimestre",B9="4e trimestre"),B11*Calculs!$C$14,B11*Calculs!$J$25)))))))),"")</f>
        <v/>
      </c>
      <c r="C25" s="41" t="str">
        <f>IFERROR((IF(C10="","",IF(Calculs!$C$3=1,IF(OR(Calculs!$C$31=3,Calculs!$C$31=2),C11*Calculs!$B$14,IF(Calculs!$C$31=1,IF(OR(C9="3e trimestre",C9="4e trimestre"),C11*Calculs!$B$14,C11*Calculs!$I$25))),IF(Calculs!$C$3=2,IF(Calculs!$C$31=3,C11*Calculs!$E$14,IF(Calculs!$C$31=2,C11*Calculs!$D$14,IF(Calculs!$C$31=1,IF(OR(C9="3e trimestre",C9="4e trimestre"),C11*Calculs!$C$14,C11*Calculs!$J$25)))))))),"")</f>
        <v/>
      </c>
      <c r="D25" s="41" t="str">
        <f>IFERROR((IF(D10="","",IF(Calculs!$C$3=1,IF(OR(Calculs!$C$31=3,Calculs!$C$31=2),D11*Calculs!$B$14,IF(Calculs!$C$31=1,IF(OR(D9="3e trimestre",D9="4e trimestre"),D11*Calculs!$B$14,D11*Calculs!$I$25))),IF(Calculs!$C$3=2,IF(Calculs!$C$31=3,D11*Calculs!$E$14,IF(Calculs!$C$31=2,D11*Calculs!$D$14,IF(Calculs!$C$31=1,IF(OR(D9="3e trimestre",D9="4e trimestre"),D11*Calculs!$C$14,D11*Calculs!$J$25)))))))),"")</f>
        <v/>
      </c>
      <c r="E25" s="41" t="str">
        <f>IFERROR((IF(E10="","",IF(Calculs!$C$3=1,IF(OR(Calculs!$C$31=3,Calculs!$C$31=2),E11*Calculs!$B$14,IF(Calculs!$C$31=1,IF(OR(E9="3e trimestre",E9="4e trimestre"),E11*Calculs!$B$14,E11*Calculs!$I$25))),IF(Calculs!$C$3=2,IF(Calculs!$C$31=3,E11*Calculs!$E$14,IF(Calculs!$C$31=2,E11*Calculs!$D$14,IF(Calculs!$C$31=1,IF(OR(E9="3e trimestre",E9="4e trimestre"),E11*Calculs!$C$14,E11*Calculs!$J$25)))))))),"")</f>
        <v/>
      </c>
      <c r="F25" s="41" t="str">
        <f>IFERROR((IF(F10="","",IF(Calculs!$C$3=1,IF(OR(Calculs!$C$31=3,Calculs!$C$31=2),F11*Calculs!$B$14,IF(Calculs!$C$31=1,IF(OR(F9="3e trimestre",F9="4e trimestre"),F11*Calculs!$B$14,F11*Calculs!$I$25))),IF(Calculs!$C$3=2,IF(Calculs!$C$31=3,F11*Calculs!$E$14,IF(Calculs!$C$31=2,F11*Calculs!$D$14,IF(Calculs!$C$31=1,IF(OR(F9="3e trimestre",F9="4e trimestre"),F11*Calculs!$C$14,F11*Calculs!$J$25)))))))),"")</f>
        <v/>
      </c>
      <c r="G25" s="43" t="str">
        <f t="shared" si="3"/>
        <v/>
      </c>
      <c r="J25" s="8"/>
    </row>
    <row r="26" spans="1:11" x14ac:dyDescent="0.25">
      <c r="A26" s="87" t="s">
        <v>1</v>
      </c>
      <c r="B26" s="41" t="str">
        <f>IFERROR(IF(B25="","",B25*6.8/9.7),"")</f>
        <v/>
      </c>
      <c r="C26" s="41" t="str">
        <f t="shared" ref="C26:F26" si="5">IF(C25="","",C25*6.8/9.7)</f>
        <v/>
      </c>
      <c r="D26" s="41" t="str">
        <f t="shared" si="5"/>
        <v/>
      </c>
      <c r="E26" s="41" t="str">
        <f t="shared" si="5"/>
        <v/>
      </c>
      <c r="F26" s="41" t="str">
        <f t="shared" si="5"/>
        <v/>
      </c>
      <c r="G26" s="43" t="str">
        <f t="shared" si="3"/>
        <v/>
      </c>
      <c r="J26" s="8"/>
    </row>
    <row r="27" spans="1:11" x14ac:dyDescent="0.25">
      <c r="A27" s="87" t="s">
        <v>2</v>
      </c>
      <c r="B27" s="41" t="str">
        <f>IFERROR(IF(B25="","",B25*2.9/9.7),"")</f>
        <v/>
      </c>
      <c r="C27" s="41" t="str">
        <f>IF(C25="","",C25*2.9/9.7)</f>
        <v/>
      </c>
      <c r="D27" s="41" t="str">
        <f t="shared" ref="D27:F27" si="6">IF(D25="","",D25*2.9/9.7)</f>
        <v/>
      </c>
      <c r="E27" s="41" t="str">
        <f t="shared" si="6"/>
        <v/>
      </c>
      <c r="F27" s="41" t="str">
        <f t="shared" si="6"/>
        <v/>
      </c>
      <c r="G27" s="43" t="str">
        <f>IF($G$10="","",SUM(B27:F27))</f>
        <v/>
      </c>
      <c r="J27" s="8"/>
    </row>
    <row r="28" spans="1:11" ht="15.75" thickBot="1" x14ac:dyDescent="0.3">
      <c r="A28" s="9"/>
      <c r="B28" s="9"/>
      <c r="C28" s="9"/>
      <c r="D28" s="9"/>
      <c r="E28" s="9"/>
      <c r="F28" s="9"/>
      <c r="G28" s="8"/>
      <c r="J28" s="8"/>
    </row>
    <row r="29" spans="1:11" ht="15.75" thickBot="1" x14ac:dyDescent="0.3">
      <c r="B29" s="9"/>
      <c r="C29" s="8"/>
      <c r="D29" s="8"/>
      <c r="E29" s="8"/>
      <c r="F29" s="8"/>
      <c r="G29" s="55" t="s">
        <v>29</v>
      </c>
      <c r="J29" s="8"/>
    </row>
    <row r="30" spans="1:11" ht="15.75" thickBot="1" x14ac:dyDescent="0.3">
      <c r="A30" s="45" t="str">
        <f>IF(Calculs!$E$3=2,"TOTAL THEORIQUE CSP (CFP inclus)","TOTAL THEORIQUE CSP (CFP+ PVL inclus)")</f>
        <v>TOTAL THEORIQUE CSP (CFP inclus)</v>
      </c>
      <c r="B30" s="46" t="str">
        <f>IFERROR(IF(Calculs!$E$3=2,B23+B24+B25+B13,B12+(B23+B24+B25+B13)),"")</f>
        <v/>
      </c>
      <c r="C30" s="46" t="str">
        <f>IFERROR(IF(Calculs!$E$3=2,C23+C24+C25+C13,C12+(C23+C24+C25+C13)),"")</f>
        <v/>
      </c>
      <c r="D30" s="46" t="str">
        <f>IFERROR(IF(Calculs!$E$3=2,D23+D24+D25+D13,D12+(D23+D24+D25+D13)),"")</f>
        <v/>
      </c>
      <c r="E30" s="46" t="str">
        <f>IFERROR(IF(Calculs!$E$3=2,E23+E24+E25+E13,E12+(E23+E24+E25+E13)),"")</f>
        <v/>
      </c>
      <c r="F30" s="46" t="str">
        <f>IFERROR(IF(Calculs!$E$3=2,F23+F24+F25+F13,F12+(F23+F24+F25+F13)),"")</f>
        <v/>
      </c>
      <c r="G30" s="47" t="str">
        <f>IF($G$10="","",SUM(B30:F30))</f>
        <v/>
      </c>
      <c r="H30" s="10" t="str">
        <f>IFERROR(IF(ROUND(G14,0)=ROUND(G30,0),"OK rapprochement","Voir écart"),"")</f>
        <v/>
      </c>
    </row>
    <row r="31" spans="1:11" x14ac:dyDescent="0.25">
      <c r="A31" s="36" t="s">
        <v>32</v>
      </c>
      <c r="B31" s="44"/>
      <c r="C31" s="44"/>
      <c r="D31" s="44"/>
      <c r="E31" s="44"/>
      <c r="F31" s="44"/>
      <c r="G31" s="81" t="str">
        <f>IF($G$10="","",SUM(B31:F31))</f>
        <v/>
      </c>
      <c r="H31" s="10" t="str">
        <f>IF(AND(OR(B31="",C31="",D31="",E31="")),"A remplir à l'aide du bordereau de CA",IF(ROUND(G14,0)=G31,"OK",""))</f>
        <v>A remplir à l'aide du bordereau de CA</v>
      </c>
    </row>
    <row r="33" spans="1:11" x14ac:dyDescent="0.25">
      <c r="A33" s="38" t="s">
        <v>30</v>
      </c>
      <c r="B33" s="34" t="str">
        <f>IF(B10="","",B30-B31)</f>
        <v/>
      </c>
      <c r="C33" s="34" t="str">
        <f t="shared" ref="C33:F33" si="7">IF(C10="","",C30-C31)</f>
        <v/>
      </c>
      <c r="D33" s="34" t="str">
        <f t="shared" si="7"/>
        <v/>
      </c>
      <c r="E33" s="34" t="str">
        <f t="shared" si="7"/>
        <v/>
      </c>
      <c r="F33" s="34" t="str">
        <f t="shared" si="7"/>
        <v/>
      </c>
      <c r="G33" s="34" t="str">
        <f>IF($G$10="","",SUM(B33:F33))</f>
        <v/>
      </c>
      <c r="H33" s="10" t="str">
        <f>IF(AND(OR(B33="",C33="",D33="",E33="",F33="")),"","Voir si écart = Déduction éventuelle (cf bordereau CA)")</f>
        <v/>
      </c>
    </row>
    <row r="34" spans="1:11" ht="30" x14ac:dyDescent="0.25">
      <c r="A34" s="39" t="s">
        <v>92</v>
      </c>
      <c r="B34" s="35"/>
      <c r="C34" s="35"/>
      <c r="D34" s="35"/>
      <c r="E34" s="35"/>
      <c r="F34" s="35"/>
      <c r="G34" s="34" t="str">
        <f>IF($G$10="","",SUM(B34:F34))</f>
        <v/>
      </c>
      <c r="H34" s="10" t="str">
        <f>IF(AND(OR(B34="",C34="",D34="",E34="",F34="")),"À ne compléter que si ligne renseigné sur le bordereau de CA: ne pas mettre de signe négatif devant le montant","")</f>
        <v>À ne compléter que si ligne renseigné sur le bordereau de CA: ne pas mettre de signe négatif devant le montant</v>
      </c>
    </row>
    <row r="36" spans="1:11" ht="15.75" thickBot="1" x14ac:dyDescent="0.3"/>
    <row r="37" spans="1:11" ht="15.75" customHeight="1" thickBot="1" x14ac:dyDescent="0.3">
      <c r="B37" s="99" t="s">
        <v>33</v>
      </c>
      <c r="C37" s="108"/>
      <c r="D37" s="108"/>
      <c r="E37" s="108"/>
      <c r="F37" s="109"/>
      <c r="G37" s="69" t="s">
        <v>3</v>
      </c>
      <c r="H37" s="103" t="s">
        <v>91</v>
      </c>
      <c r="I37" s="104"/>
      <c r="J37" s="104"/>
      <c r="K37" s="104"/>
    </row>
    <row r="38" spans="1:11" x14ac:dyDescent="0.25">
      <c r="A38" s="28" t="s">
        <v>35</v>
      </c>
      <c r="B38" s="63" t="str">
        <f>IFERROR(IF(B10="","",IF(AND(B30=B31,B34&lt;&gt;""),"", IF(Calculs!$C$3=1,IF(OR(Calculs!$C$31=3,Calculs!$C$31=2),B34*Calculs!$B$14,IF(Calculs!$C$31=1,IF(OR(B9="3e trimestre",B9="4e trimestre"),B34*Calculs!$B$12,B34*Calculs!$I$25))),IF(Calculs!$C$3=2,IF(Calculs!$C$31=3,B34*Calculs!$E$14,IF(Calculs!$C$31=2,B34*Calculs!$D$14,IF(Calculs!$C$31=1,IF(OR(B9="3e trimestre",B9="4e trimestre"),B34*Calculs!$C$14,B34*Calculs!$J$25)))))))),"")</f>
        <v/>
      </c>
      <c r="C38" s="63" t="str">
        <f>IFERROR(IF(C10="","",IF(AND(C30=C31,C34&lt;&gt;""),"", IF(Calculs!$C$3=1,IF(OR(Calculs!$C$31=3,Calculs!$C$31=2),C34*Calculs!$B$14,IF(Calculs!$C$31=1,IF(OR(C9="3e trimestre",C9="4e trimestre"),C34*Calculs!$B$12,C34*Calculs!$I$25))),IF(Calculs!$C$3=2,IF(Calculs!$C$31=3,C34*Calculs!$E$14,IF(Calculs!$C$31=2,C34*Calculs!$D$14,IF(Calculs!$C$31=1,IF(OR(C9="3e trimestre",C9="4e trimestre"),C34*Calculs!$C$14,C34*Calculs!$J$25)))))))),"")</f>
        <v/>
      </c>
      <c r="D38" s="63" t="str">
        <f>IFERROR(IF(D10="","",IF(AND(D30=D31,D34&lt;&gt;""),"", IF(Calculs!$C$3=1,IF(OR(Calculs!$C$31=3,Calculs!$C$31=2),D34*Calculs!$B$14,IF(Calculs!$C$31=1,IF(OR(D9="3e trimestre",D9="4e trimestre"),D34*Calculs!$B$12,D34*Calculs!$I$25))),IF(Calculs!$C$3=2,IF(Calculs!$C$31=3,D34*Calculs!$E$14,IF(Calculs!$C$31=2,D34*Calculs!$D$14,IF(Calculs!$C$31=1,IF(OR(D9="3e trimestre",D9="4e trimestre"),D34*Calculs!$C$14,D34*Calculs!$J$25)))))))),"")</f>
        <v/>
      </c>
      <c r="E38" s="63" t="str">
        <f>IFERROR(IF(E10="","",IF(AND(E30=E31,E34&lt;&gt;""),"", IF(Calculs!$C$3=1,IF(OR(Calculs!$C$31=3,Calculs!$C$31=2),E34*Calculs!$B$14,IF(Calculs!$C$31=1,IF(OR(E9="3e trimestre",E9="4e trimestre"),E34*Calculs!$B$12,E34*Calculs!$I$25))),IF(Calculs!$C$3=2,IF(Calculs!$C$31=3,E34*Calculs!$E$14,IF(Calculs!$C$31=2,E34*Calculs!$D$14,IF(Calculs!$C$31=1,IF(OR(E9="3e trimestre",E9="4e trimestre"),E34*Calculs!$C$14,E34*Calculs!$J$25)))))))),"")</f>
        <v/>
      </c>
      <c r="F38" s="63" t="str">
        <f>IFERROR(IF(F10="","",IF(AND(F30=F31,F34&lt;&gt;""),"", IF(Calculs!$C$3=1,IF(OR(Calculs!$C$31=3,Calculs!$C$31=2),F34*Calculs!$B$14,IF(Calculs!$C$31=1,IF(OR(F9="3e trimestre",F9="4e trimestre"),F34*Calculs!$B$12,F34*Calculs!$I$25))),IF(Calculs!$C$3=2,IF(Calculs!$C$31=3,F34*Calculs!$E$14,IF(Calculs!$C$31=2,F34*Calculs!$D$14,IF(Calculs!$C$31=1,IF(OR(F9="3e trimestre",F9="4e trimestre"),F34*Calculs!$C$14,F34*Calculs!$J$25)))))))),"")</f>
        <v/>
      </c>
      <c r="G38" s="72" t="str">
        <f>IF($G$10="","",SUM(B38:F38))</f>
        <v/>
      </c>
      <c r="H38" s="103"/>
      <c r="I38" s="104"/>
      <c r="J38" s="104"/>
      <c r="K38" s="104"/>
    </row>
    <row r="39" spans="1:11" x14ac:dyDescent="0.25">
      <c r="A39" s="29" t="s">
        <v>34</v>
      </c>
      <c r="B39" s="63" t="str">
        <f>IFERROR(IF(AND(B30=B31,B34&lt;&gt;""),"",B38*6.8/9.7),"")</f>
        <v/>
      </c>
      <c r="C39" s="63" t="str">
        <f t="shared" ref="C39:F39" si="8">IFERROR(IF(AND(C30=C31,C34&lt;&gt;""),"",C38*6.8/9.7),"")</f>
        <v/>
      </c>
      <c r="D39" s="63" t="str">
        <f t="shared" si="8"/>
        <v/>
      </c>
      <c r="E39" s="63" t="str">
        <f t="shared" si="8"/>
        <v/>
      </c>
      <c r="F39" s="63" t="str">
        <f t="shared" si="8"/>
        <v/>
      </c>
      <c r="G39" s="78" t="str">
        <f t="shared" ref="G39:G42" si="9">IF($G$10="","",SUM(B39:F39))</f>
        <v/>
      </c>
      <c r="H39" s="103"/>
      <c r="I39" s="104"/>
      <c r="J39" s="104"/>
      <c r="K39" s="104"/>
    </row>
    <row r="40" spans="1:11" x14ac:dyDescent="0.25">
      <c r="A40" s="29" t="s">
        <v>36</v>
      </c>
      <c r="B40" s="63" t="str">
        <f>IFERROR(IF(AND(B30=B31,B34&lt;&gt;""),"",B38*2.9/9.7),"")</f>
        <v/>
      </c>
      <c r="C40" s="63" t="str">
        <f t="shared" ref="C40:F40" si="10">IFERROR(IF(AND(C30=C31,C34&lt;&gt;""),"",C38*2.9/9.7),"")</f>
        <v/>
      </c>
      <c r="D40" s="63" t="str">
        <f t="shared" si="10"/>
        <v/>
      </c>
      <c r="E40" s="63" t="str">
        <f t="shared" si="10"/>
        <v/>
      </c>
      <c r="F40" s="63" t="str">
        <f t="shared" si="10"/>
        <v/>
      </c>
      <c r="G40" s="78" t="str">
        <f t="shared" si="9"/>
        <v/>
      </c>
      <c r="H40" s="103"/>
      <c r="I40" s="104"/>
      <c r="J40" s="104"/>
      <c r="K40" s="104"/>
    </row>
    <row r="41" spans="1:11" ht="20.25" customHeight="1" thickBot="1" x14ac:dyDescent="0.3">
      <c r="A41" s="28" t="s">
        <v>37</v>
      </c>
      <c r="B41" s="63" t="str">
        <f>IFERROR(IF(AND(B30=B31,B34&lt;&gt;""),"",B34-B38),"")</f>
        <v/>
      </c>
      <c r="C41" s="63" t="str">
        <f t="shared" ref="C41:F41" si="11">IF(C34="","",C34-C38)</f>
        <v/>
      </c>
      <c r="D41" s="63" t="str">
        <f t="shared" si="11"/>
        <v/>
      </c>
      <c r="E41" s="63" t="str">
        <f t="shared" si="11"/>
        <v/>
      </c>
      <c r="F41" s="63" t="str">
        <f t="shared" si="11"/>
        <v/>
      </c>
      <c r="G41" s="79" t="str">
        <f t="shared" si="9"/>
        <v/>
      </c>
      <c r="H41" s="105" t="s">
        <v>56</v>
      </c>
      <c r="I41" s="106"/>
      <c r="J41" s="106"/>
      <c r="K41" s="106"/>
    </row>
    <row r="42" spans="1:11" ht="15.75" thickBot="1" x14ac:dyDescent="0.3">
      <c r="A42" s="65" t="s">
        <v>3</v>
      </c>
      <c r="B42" s="70" t="str">
        <f>IFERROR(IF(B34="","",B41+B38),"")</f>
        <v/>
      </c>
      <c r="C42" s="70" t="str">
        <f t="shared" ref="C42:F42" si="12">IFERROR(IF(C34="","",C41+C38),"")</f>
        <v/>
      </c>
      <c r="D42" s="70" t="str">
        <f t="shared" si="12"/>
        <v/>
      </c>
      <c r="E42" s="70" t="str">
        <f t="shared" si="12"/>
        <v/>
      </c>
      <c r="F42" s="70" t="str">
        <f t="shared" si="12"/>
        <v/>
      </c>
      <c r="G42" s="80" t="str">
        <f t="shared" si="9"/>
        <v/>
      </c>
      <c r="H42" s="105"/>
      <c r="I42" s="106"/>
      <c r="J42" s="106"/>
      <c r="K42" s="106"/>
    </row>
    <row r="44" spans="1:11" ht="15.75" thickBot="1" x14ac:dyDescent="0.3"/>
    <row r="45" spans="1:11" ht="15.75" thickBot="1" x14ac:dyDescent="0.3">
      <c r="B45" s="98" t="s">
        <v>38</v>
      </c>
      <c r="C45" s="98"/>
      <c r="D45" s="98"/>
      <c r="E45" s="98"/>
      <c r="F45" s="98"/>
      <c r="G45" s="56" t="s">
        <v>29</v>
      </c>
    </row>
    <row r="46" spans="1:11" x14ac:dyDescent="0.25">
      <c r="A46" s="28" t="s">
        <v>37</v>
      </c>
      <c r="B46" s="42" t="str">
        <f>IFERROR(IF(B41="",B23,IF(B30&lt;B31,B23+B41,B23-B41)),"")</f>
        <v/>
      </c>
      <c r="C46" s="42" t="str">
        <f t="shared" ref="C46:F46" si="13">IFERROR(IF(C41="",C23,IF(C30&lt;C31,C23+C41,C23-C41)),"")</f>
        <v/>
      </c>
      <c r="D46" s="42" t="str">
        <f t="shared" si="13"/>
        <v/>
      </c>
      <c r="E46" s="42" t="str">
        <f t="shared" si="13"/>
        <v/>
      </c>
      <c r="F46" s="42" t="str">
        <f t="shared" si="13"/>
        <v/>
      </c>
      <c r="G46" s="72" t="str">
        <f>IF($G$10="","",SUM(B46:F46))</f>
        <v/>
      </c>
    </row>
    <row r="47" spans="1:11" x14ac:dyDescent="0.25">
      <c r="A47" s="28" t="s">
        <v>34</v>
      </c>
      <c r="B47" s="42" t="str">
        <f>IFERROR(IF(B39="",B26,IF(B30&lt;B31,B26+B39,B26-B39)),"")</f>
        <v/>
      </c>
      <c r="C47" s="42" t="str">
        <f t="shared" ref="C47:F47" si="14">IFERROR(IF(C39="",C26,IF(C30&lt;C31,C26+C39,C26-C39)),"")</f>
        <v/>
      </c>
      <c r="D47" s="42" t="str">
        <f t="shared" si="14"/>
        <v/>
      </c>
      <c r="E47" s="42" t="str">
        <f t="shared" si="14"/>
        <v/>
      </c>
      <c r="F47" s="42" t="str">
        <f t="shared" si="14"/>
        <v/>
      </c>
      <c r="G47" s="78" t="str">
        <f t="shared" ref="G47:G51" si="15">IF($G$10="","",SUM(B47:F47))</f>
        <v/>
      </c>
    </row>
    <row r="48" spans="1:11" x14ac:dyDescent="0.25">
      <c r="A48" s="28" t="s">
        <v>36</v>
      </c>
      <c r="B48" s="42" t="str">
        <f>IFERROR(IF(B40="",B27,IF(B30&lt;B31,B27+B40,B27-B40)),"")</f>
        <v/>
      </c>
      <c r="C48" s="42" t="str">
        <f t="shared" ref="C48:F48" si="16">IFERROR(IF(C40="",C27,IF(C30&lt;C31,C27+C40,C27-C40)),"")</f>
        <v/>
      </c>
      <c r="D48" s="42" t="str">
        <f t="shared" si="16"/>
        <v/>
      </c>
      <c r="E48" s="42" t="str">
        <f t="shared" si="16"/>
        <v/>
      </c>
      <c r="F48" s="42" t="str">
        <f t="shared" si="16"/>
        <v/>
      </c>
      <c r="G48" s="78" t="str">
        <f t="shared" si="15"/>
        <v/>
      </c>
    </row>
    <row r="49" spans="1:10" x14ac:dyDescent="0.25">
      <c r="A49" s="28" t="s">
        <v>0</v>
      </c>
      <c r="B49" s="42" t="str">
        <f>B13</f>
        <v/>
      </c>
      <c r="C49" s="42" t="str">
        <f t="shared" ref="C49:F49" si="17">C13</f>
        <v/>
      </c>
      <c r="D49" s="42" t="str">
        <f t="shared" si="17"/>
        <v/>
      </c>
      <c r="E49" s="42" t="str">
        <f t="shared" si="17"/>
        <v/>
      </c>
      <c r="F49" s="42" t="str">
        <f t="shared" si="17"/>
        <v/>
      </c>
      <c r="G49" s="78" t="str">
        <f t="shared" si="15"/>
        <v/>
      </c>
    </row>
    <row r="50" spans="1:10" ht="15.75" thickBot="1" x14ac:dyDescent="0.3">
      <c r="A50" s="28" t="s">
        <v>39</v>
      </c>
      <c r="B50" s="61" t="str">
        <f>IF(B12="","",B12)</f>
        <v/>
      </c>
      <c r="C50" s="61" t="str">
        <f t="shared" ref="C50:F50" si="18">IF(C12="","",C12)</f>
        <v/>
      </c>
      <c r="D50" s="61" t="str">
        <f t="shared" si="18"/>
        <v/>
      </c>
      <c r="E50" s="61" t="str">
        <f t="shared" si="18"/>
        <v/>
      </c>
      <c r="F50" s="61" t="str">
        <f t="shared" si="18"/>
        <v/>
      </c>
      <c r="G50" s="78" t="str">
        <f>IF($G$10="","",SUM(B50:F50))</f>
        <v/>
      </c>
      <c r="H50" s="100" t="str">
        <f>IF($B$7="OUI","À mettre en PRELEVEMENTS PERSONNELS","")</f>
        <v/>
      </c>
      <c r="I50" s="100"/>
      <c r="J50" s="100"/>
    </row>
    <row r="51" spans="1:10" ht="15.75" thickBot="1" x14ac:dyDescent="0.3">
      <c r="A51" s="45" t="s">
        <v>3</v>
      </c>
      <c r="B51" s="46" t="str">
        <f>IFERROR(IF(B10="","",SUM(B46:B50)),"")</f>
        <v/>
      </c>
      <c r="C51" s="46" t="str">
        <f t="shared" ref="C51:F51" si="19">IFERROR(IF(C10="","",SUM(C46:C50)),"")</f>
        <v/>
      </c>
      <c r="D51" s="46" t="str">
        <f t="shared" si="19"/>
        <v/>
      </c>
      <c r="E51" s="46" t="str">
        <f t="shared" si="19"/>
        <v/>
      </c>
      <c r="F51" s="46" t="str">
        <f t="shared" si="19"/>
        <v/>
      </c>
      <c r="G51" s="80" t="str">
        <f t="shared" si="15"/>
        <v/>
      </c>
    </row>
    <row r="53" spans="1:10" ht="15" customHeight="1" x14ac:dyDescent="0.25">
      <c r="A53" s="107" t="str">
        <f>IF(G31=G51," Ventilation cohérente","Ventilation incohérente =&gt; voir si ligne Déduction éventuelle différente de la ligne Ecart ou si ligne total à payer bordereau non renseigné")</f>
        <v xml:space="preserve"> Ventilation cohérente</v>
      </c>
      <c r="B53" s="107"/>
      <c r="C53" s="107"/>
      <c r="D53" s="107"/>
      <c r="E53" s="107"/>
      <c r="F53" s="107"/>
    </row>
    <row r="54" spans="1:10" ht="15" customHeight="1" x14ac:dyDescent="0.25">
      <c r="A54" s="107"/>
      <c r="B54" s="107"/>
      <c r="C54" s="107"/>
      <c r="D54" s="107"/>
      <c r="E54" s="107"/>
      <c r="F54" s="107"/>
    </row>
    <row r="55" spans="1:10" s="91" customFormat="1" ht="15" customHeight="1" x14ac:dyDescent="0.2">
      <c r="A55" s="91" t="s">
        <v>94</v>
      </c>
      <c r="B55" s="92"/>
      <c r="C55" s="92"/>
      <c r="D55" s="92"/>
      <c r="E55" s="92"/>
    </row>
    <row r="56" spans="1:10" s="91" customFormat="1" ht="11.25" x14ac:dyDescent="0.2">
      <c r="A56" s="91" t="s">
        <v>95</v>
      </c>
    </row>
  </sheetData>
  <sheetProtection password="CA82" sheet="1" selectLockedCells="1"/>
  <protectedRanges>
    <protectedRange sqref="B34:F34" name="Déduction éventuelle"/>
    <protectedRange sqref="B31:F31" name="Total bordereau à payer"/>
    <protectedRange sqref="B9:F9" name="Mois"/>
    <protectedRange sqref="B7" name="Plage2"/>
    <protectedRange sqref="B5:B6" name="Plage1"/>
    <protectedRange sqref="B10:F10" name="Plage3"/>
    <protectedRange sqref="B1:B7" name="Plage formulairedébut"/>
  </protectedRanges>
  <mergeCells count="9">
    <mergeCell ref="G1:H7"/>
    <mergeCell ref="H37:K40"/>
    <mergeCell ref="H41:K42"/>
    <mergeCell ref="A53:F54"/>
    <mergeCell ref="H50:J50"/>
    <mergeCell ref="H18:J18"/>
    <mergeCell ref="B37:F37"/>
    <mergeCell ref="B45:F45"/>
    <mergeCell ref="C3:D6"/>
  </mergeCells>
  <conditionalFormatting sqref="H18:J18">
    <cfRule type="expression" dxfId="5" priority="10">
      <formula>$B$5="SSI"</formula>
    </cfRule>
  </conditionalFormatting>
  <conditionalFormatting sqref="H50:J50">
    <cfRule type="expression" dxfId="4" priority="8">
      <formula>$B$7="OUI"</formula>
    </cfRule>
  </conditionalFormatting>
  <conditionalFormatting sqref="H20:K22">
    <cfRule type="expression" dxfId="3" priority="7">
      <formula>$B$5="SSI"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95250</xdr:rowOff>
                  </from>
                  <to>
                    <xdr:col>1</xdr:col>
                    <xdr:colOff>828675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Drop Down 5">
              <controlPr defaultSize="0" autoLine="0" autoPict="0">
                <anchor moveWithCells="1">
                  <from>
                    <xdr:col>0</xdr:col>
                    <xdr:colOff>2466975</xdr:colOff>
                    <xdr:row>4</xdr:row>
                    <xdr:rowOff>0</xdr:rowOff>
                  </from>
                  <to>
                    <xdr:col>1</xdr:col>
                    <xdr:colOff>828675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95250</xdr:rowOff>
                  </from>
                  <to>
                    <xdr:col>1</xdr:col>
                    <xdr:colOff>828675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1</xdr:col>
                    <xdr:colOff>0</xdr:colOff>
                    <xdr:row>0</xdr:row>
                    <xdr:rowOff>9525</xdr:rowOff>
                  </from>
                  <to>
                    <xdr:col>1</xdr:col>
                    <xdr:colOff>828675</xdr:colOff>
                    <xdr:row>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CE31F200-D7AC-4E49-AE98-BFB5E8419FD8}">
            <xm:f>Calculs!$E$3=1</xm:f>
            <x14:dxf>
              <fill>
                <patternFill>
                  <bgColor theme="5" tint="0.39994506668294322"/>
                </patternFill>
              </fill>
            </x14:dxf>
          </x14:cfRule>
          <xm:sqref>H12:J12</xm:sqref>
        </x14:conditionalFormatting>
        <x14:conditionalFormatting xmlns:xm="http://schemas.microsoft.com/office/excel/2006/main">
          <x14:cfRule type="expression" priority="2" id="{401F4C37-12FF-482E-8AB8-8B3B4201FF5B}">
            <xm:f>Calculs!$C$3=2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 style="thin">
                  <color theme="0" tint="-0.49998474074526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</border>
            </x14:dxf>
          </x14:cfRule>
          <xm:sqref>B18:G18 B21:G21</xm:sqref>
        </x14:conditionalFormatting>
        <x14:conditionalFormatting xmlns:xm="http://schemas.microsoft.com/office/excel/2006/main">
          <x14:cfRule type="expression" priority="1" id="{A0C672FA-C98D-4BA4-8856-CF30222C5138}">
            <xm:f>Calculs!$E$3=2</xm:f>
            <x14:dxf>
              <font>
                <color auto="1"/>
              </font>
              <fill>
                <patternFill>
                  <bgColor theme="0" tint="-0.499984740745262"/>
                </patternFill>
              </fill>
              <border>
                <left/>
                <right/>
                <top/>
                <bottom/>
              </border>
            </x14:dxf>
          </x14:cfRule>
          <xm:sqref>B12:G12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Calculs!$J$28:$J$35</xm:f>
          </x14:formula1>
          <xm:sqref>B9:E9</xm:sqref>
        </x14:dataValidation>
        <x14:dataValidation type="list" allowBlank="1" showInputMessage="1" showErrorMessage="1">
          <x14:formula1>
            <xm:f>Calculs!$J$28:$J$36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51"/>
  <sheetViews>
    <sheetView workbookViewId="0">
      <selection activeCell="E14" sqref="E14"/>
    </sheetView>
  </sheetViews>
  <sheetFormatPr baseColWidth="10" defaultRowHeight="15" x14ac:dyDescent="0.25"/>
  <cols>
    <col min="1" max="1" width="44" bestFit="1" customWidth="1"/>
    <col min="2" max="2" width="18" bestFit="1" customWidth="1"/>
    <col min="4" max="4" width="19.42578125" customWidth="1"/>
    <col min="8" max="8" width="36.85546875" bestFit="1" customWidth="1"/>
    <col min="10" max="10" width="16.28515625" bestFit="1" customWidth="1"/>
  </cols>
  <sheetData>
    <row r="1" spans="1:12" x14ac:dyDescent="0.25">
      <c r="E1" t="s">
        <v>55</v>
      </c>
    </row>
    <row r="2" spans="1:12" x14ac:dyDescent="0.25">
      <c r="A2" t="s">
        <v>49</v>
      </c>
      <c r="B2" t="s">
        <v>6</v>
      </c>
      <c r="C2">
        <v>1</v>
      </c>
      <c r="D2" t="s">
        <v>26</v>
      </c>
      <c r="E2">
        <v>2</v>
      </c>
    </row>
    <row r="3" spans="1:12" x14ac:dyDescent="0.25">
      <c r="A3" t="s">
        <v>50</v>
      </c>
      <c r="B3" t="s">
        <v>5</v>
      </c>
      <c r="C3">
        <v>1</v>
      </c>
      <c r="D3" t="s">
        <v>27</v>
      </c>
      <c r="E3">
        <v>2</v>
      </c>
    </row>
    <row r="5" spans="1:12" x14ac:dyDescent="0.25">
      <c r="A5" s="100" t="s">
        <v>12</v>
      </c>
      <c r="B5" s="100"/>
    </row>
    <row r="6" spans="1:12" x14ac:dyDescent="0.25">
      <c r="J6" t="s">
        <v>44</v>
      </c>
    </row>
    <row r="7" spans="1:12" ht="15.75" thickBot="1" x14ac:dyDescent="0.3">
      <c r="A7" t="s">
        <v>10</v>
      </c>
      <c r="B7" t="s">
        <v>6</v>
      </c>
      <c r="C7" t="s">
        <v>46</v>
      </c>
      <c r="D7" t="s">
        <v>47</v>
      </c>
      <c r="E7" t="s">
        <v>48</v>
      </c>
      <c r="K7">
        <v>2024</v>
      </c>
      <c r="L7" s="5">
        <v>0.23100000000000001</v>
      </c>
    </row>
    <row r="8" spans="1:12" x14ac:dyDescent="0.25">
      <c r="A8" s="1" t="s">
        <v>7</v>
      </c>
      <c r="B8" s="14">
        <v>9.2999999999999999E-2</v>
      </c>
      <c r="C8" s="16">
        <v>3.5999999999999997E-2</v>
      </c>
      <c r="D8" s="16">
        <v>3.4000000000000002E-2</v>
      </c>
      <c r="E8" s="16">
        <v>0.03</v>
      </c>
      <c r="K8">
        <v>2025</v>
      </c>
      <c r="L8" s="5">
        <v>0.246</v>
      </c>
    </row>
    <row r="9" spans="1:12" x14ac:dyDescent="0.25">
      <c r="A9" s="2" t="s">
        <v>8</v>
      </c>
      <c r="B9" s="14">
        <v>8.9999999999999993E-3</v>
      </c>
      <c r="C9" s="16">
        <v>0</v>
      </c>
      <c r="D9" s="16">
        <v>0</v>
      </c>
      <c r="E9" s="16">
        <v>0</v>
      </c>
      <c r="K9">
        <v>2026</v>
      </c>
      <c r="L9" s="5">
        <v>0.26100000000000001</v>
      </c>
    </row>
    <row r="10" spans="1:12" ht="15.75" thickBot="1" x14ac:dyDescent="0.3">
      <c r="A10" s="3" t="s">
        <v>9</v>
      </c>
      <c r="B10" s="14">
        <v>1.4E-2</v>
      </c>
      <c r="C10" s="16">
        <v>3.6999999999999998E-2</v>
      </c>
      <c r="D10" s="16">
        <v>3.5000000000000003E-2</v>
      </c>
      <c r="E10" s="16">
        <v>3.2500000000000001E-2</v>
      </c>
    </row>
    <row r="11" spans="1:12" x14ac:dyDescent="0.25">
      <c r="A11" s="4" t="s">
        <v>84</v>
      </c>
      <c r="B11" s="14">
        <v>0.23449999999999999</v>
      </c>
      <c r="C11" s="16">
        <v>0.50749999999999995</v>
      </c>
      <c r="D11" s="16">
        <v>0.47599999999999998</v>
      </c>
      <c r="E11" s="16">
        <v>0.44850000000000001</v>
      </c>
      <c r="J11" t="s">
        <v>45</v>
      </c>
    </row>
    <row r="12" spans="1:12" x14ac:dyDescent="0.25">
      <c r="A12" s="4" t="s">
        <v>85</v>
      </c>
      <c r="B12" s="14">
        <v>5.3499999999999999E-2</v>
      </c>
      <c r="C12" s="16">
        <v>0</v>
      </c>
      <c r="D12" s="16">
        <v>0</v>
      </c>
      <c r="E12" s="16">
        <v>0</v>
      </c>
      <c r="K12">
        <v>2024</v>
      </c>
      <c r="L12" s="5">
        <v>0.11600000000000001</v>
      </c>
    </row>
    <row r="13" spans="1:12" x14ac:dyDescent="0.25">
      <c r="A13" t="s">
        <v>86</v>
      </c>
      <c r="B13" s="14">
        <v>0.25600000000000001</v>
      </c>
      <c r="C13" s="16">
        <v>7.85E-2</v>
      </c>
      <c r="D13" s="16">
        <v>0.13</v>
      </c>
      <c r="E13" s="16">
        <v>0.17699999999999999</v>
      </c>
      <c r="K13">
        <v>2025</v>
      </c>
      <c r="L13" s="5">
        <v>0.123</v>
      </c>
    </row>
    <row r="14" spans="1:12" x14ac:dyDescent="0.25">
      <c r="A14" t="s">
        <v>11</v>
      </c>
      <c r="B14" s="14">
        <v>0.34</v>
      </c>
      <c r="C14" s="16">
        <v>0.34100000000000003</v>
      </c>
      <c r="D14" s="16">
        <v>0.32500000000000001</v>
      </c>
      <c r="E14" s="16">
        <v>0.312</v>
      </c>
      <c r="K14">
        <v>2026</v>
      </c>
      <c r="L14" s="5">
        <v>0.13100000000000001</v>
      </c>
    </row>
    <row r="15" spans="1:12" x14ac:dyDescent="0.25">
      <c r="A15" t="s">
        <v>3</v>
      </c>
      <c r="B15" s="5">
        <f>SUM(B8:B14)</f>
        <v>1</v>
      </c>
      <c r="C15" s="5">
        <f>SUM(C8:C14)</f>
        <v>1</v>
      </c>
      <c r="D15" s="16">
        <f>SUM(D8:D14)</f>
        <v>1</v>
      </c>
      <c r="E15" s="16">
        <f>SUM(E8:E14)</f>
        <v>1</v>
      </c>
    </row>
    <row r="17" spans="1:10" x14ac:dyDescent="0.25">
      <c r="B17" t="s">
        <v>13</v>
      </c>
      <c r="C17" t="s">
        <v>4</v>
      </c>
      <c r="D17" s="19" t="s">
        <v>57</v>
      </c>
      <c r="H17" s="110" t="s">
        <v>57</v>
      </c>
      <c r="I17" s="110"/>
      <c r="J17" s="110"/>
    </row>
    <row r="18" spans="1:10" x14ac:dyDescent="0.25">
      <c r="A18" t="s">
        <v>5</v>
      </c>
      <c r="B18" s="17">
        <v>0.23100000000000001</v>
      </c>
      <c r="C18" s="18">
        <v>2E-3</v>
      </c>
      <c r="D18" s="22">
        <v>0.21099999999999999</v>
      </c>
      <c r="H18" s="19" t="s">
        <v>10</v>
      </c>
      <c r="I18" s="19" t="s">
        <v>6</v>
      </c>
      <c r="J18" s="19" t="s">
        <v>58</v>
      </c>
    </row>
    <row r="19" spans="1:10" x14ac:dyDescent="0.25">
      <c r="A19" t="s">
        <v>6</v>
      </c>
      <c r="B19" s="17">
        <v>0.23200000000000001</v>
      </c>
      <c r="C19" s="18">
        <v>2E-3</v>
      </c>
      <c r="D19" s="22">
        <v>0.21199999999999999</v>
      </c>
      <c r="H19" s="19" t="s">
        <v>7</v>
      </c>
      <c r="I19" s="20">
        <v>8.1000000000000003E-2</v>
      </c>
      <c r="J19" s="20">
        <v>3.9E-2</v>
      </c>
    </row>
    <row r="20" spans="1:10" x14ac:dyDescent="0.25">
      <c r="H20" s="19" t="s">
        <v>8</v>
      </c>
      <c r="I20" s="20">
        <v>9.4999999999999998E-3</v>
      </c>
      <c r="J20" s="20">
        <v>0</v>
      </c>
    </row>
    <row r="21" spans="1:10" x14ac:dyDescent="0.25">
      <c r="A21" t="s">
        <v>25</v>
      </c>
      <c r="B21" s="16">
        <v>2.1999999999999999E-2</v>
      </c>
      <c r="C21" s="16">
        <v>2.1999999999999999E-2</v>
      </c>
      <c r="H21" s="19" t="s">
        <v>9</v>
      </c>
      <c r="I21" s="20">
        <v>2.5999999999999999E-2</v>
      </c>
      <c r="J21" s="20">
        <v>4.1000000000000002E-2</v>
      </c>
    </row>
    <row r="22" spans="1:10" x14ac:dyDescent="0.25">
      <c r="H22" s="19" t="s">
        <v>84</v>
      </c>
      <c r="I22" s="20">
        <v>0.26</v>
      </c>
      <c r="J22" s="20">
        <v>0.55500000000000005</v>
      </c>
    </row>
    <row r="23" spans="1:10" x14ac:dyDescent="0.25">
      <c r="H23" s="19" t="s">
        <v>85</v>
      </c>
      <c r="I23" s="20">
        <v>5.2999999999999999E-2</v>
      </c>
      <c r="J23" s="20">
        <v>0</v>
      </c>
    </row>
    <row r="24" spans="1:10" x14ac:dyDescent="0.25">
      <c r="A24" t="s">
        <v>42</v>
      </c>
      <c r="B24" t="s">
        <v>26</v>
      </c>
      <c r="C24">
        <v>2</v>
      </c>
      <c r="H24" s="19" t="s">
        <v>86</v>
      </c>
      <c r="I24" s="20">
        <v>0.20749999999999999</v>
      </c>
      <c r="J24" s="20">
        <v>0</v>
      </c>
    </row>
    <row r="25" spans="1:10" x14ac:dyDescent="0.25">
      <c r="B25" t="s">
        <v>27</v>
      </c>
      <c r="C25">
        <v>2</v>
      </c>
      <c r="H25" s="19" t="s">
        <v>11</v>
      </c>
      <c r="I25" s="20">
        <v>0.36299999999999999</v>
      </c>
      <c r="J25" s="20">
        <v>0.36499999999999999</v>
      </c>
    </row>
    <row r="26" spans="1:10" x14ac:dyDescent="0.25">
      <c r="H26" s="19" t="s">
        <v>3</v>
      </c>
      <c r="I26" s="21">
        <f>SUM(I19:I25)</f>
        <v>1</v>
      </c>
      <c r="J26" s="21">
        <f>SUM(J19:J25)</f>
        <v>1</v>
      </c>
    </row>
    <row r="27" spans="1:10" x14ac:dyDescent="0.25">
      <c r="A27" t="s">
        <v>43</v>
      </c>
      <c r="B27" s="16">
        <v>0.13900000000000001</v>
      </c>
      <c r="C27" s="16">
        <v>0.11600000000000001</v>
      </c>
    </row>
    <row r="28" spans="1:10" x14ac:dyDescent="0.25">
      <c r="A28" t="s">
        <v>68</v>
      </c>
      <c r="B28" s="16">
        <v>0.121</v>
      </c>
      <c r="C28" s="16">
        <v>0.106</v>
      </c>
      <c r="H28" t="s">
        <v>71</v>
      </c>
      <c r="J28" t="s">
        <v>64</v>
      </c>
    </row>
    <row r="29" spans="1:10" x14ac:dyDescent="0.25">
      <c r="H29" t="s">
        <v>72</v>
      </c>
      <c r="J29" t="s">
        <v>65</v>
      </c>
    </row>
    <row r="30" spans="1:10" x14ac:dyDescent="0.25">
      <c r="A30" t="s">
        <v>52</v>
      </c>
      <c r="B30" t="s">
        <v>53</v>
      </c>
      <c r="C30" t="s">
        <v>54</v>
      </c>
      <c r="H30" t="s">
        <v>73</v>
      </c>
      <c r="J30" t="s">
        <v>66</v>
      </c>
    </row>
    <row r="31" spans="1:10" x14ac:dyDescent="0.25">
      <c r="A31">
        <v>2024</v>
      </c>
      <c r="B31">
        <v>1</v>
      </c>
      <c r="C31">
        <v>1</v>
      </c>
      <c r="H31" t="s">
        <v>74</v>
      </c>
      <c r="J31" t="s">
        <v>67</v>
      </c>
    </row>
    <row r="32" spans="1:10" x14ac:dyDescent="0.25">
      <c r="A32">
        <f>A31+1</f>
        <v>2025</v>
      </c>
      <c r="H32" t="s">
        <v>75</v>
      </c>
      <c r="J32" t="s">
        <v>60</v>
      </c>
    </row>
    <row r="33" spans="1:10" x14ac:dyDescent="0.25">
      <c r="A33">
        <f t="shared" ref="A33" si="0">A32+1</f>
        <v>2026</v>
      </c>
      <c r="H33" t="s">
        <v>76</v>
      </c>
      <c r="J33" t="s">
        <v>61</v>
      </c>
    </row>
    <row r="34" spans="1:10" x14ac:dyDescent="0.25">
      <c r="H34" t="s">
        <v>77</v>
      </c>
      <c r="J34" t="s">
        <v>62</v>
      </c>
    </row>
    <row r="35" spans="1:10" x14ac:dyDescent="0.25">
      <c r="H35" t="s">
        <v>78</v>
      </c>
      <c r="J35" t="s">
        <v>63</v>
      </c>
    </row>
    <row r="36" spans="1:10" x14ac:dyDescent="0.25">
      <c r="H36" t="s">
        <v>79</v>
      </c>
    </row>
    <row r="37" spans="1:10" x14ac:dyDescent="0.25">
      <c r="H37" t="s">
        <v>80</v>
      </c>
    </row>
    <row r="38" spans="1:10" x14ac:dyDescent="0.25">
      <c r="H38" t="s">
        <v>70</v>
      </c>
    </row>
    <row r="39" spans="1:10" x14ac:dyDescent="0.25">
      <c r="H39" t="s">
        <v>41</v>
      </c>
    </row>
    <row r="40" spans="1:10" x14ac:dyDescent="0.25">
      <c r="H40" t="s">
        <v>82</v>
      </c>
    </row>
    <row r="41" spans="1:10" x14ac:dyDescent="0.25">
      <c r="H41" t="s">
        <v>15</v>
      </c>
    </row>
    <row r="42" spans="1:10" x14ac:dyDescent="0.25">
      <c r="H42" t="s">
        <v>16</v>
      </c>
    </row>
    <row r="43" spans="1:10" x14ac:dyDescent="0.25">
      <c r="H43" t="s">
        <v>17</v>
      </c>
    </row>
    <row r="44" spans="1:10" x14ac:dyDescent="0.25">
      <c r="H44" t="s">
        <v>18</v>
      </c>
    </row>
    <row r="45" spans="1:10" x14ac:dyDescent="0.25">
      <c r="H45" t="s">
        <v>19</v>
      </c>
    </row>
    <row r="46" spans="1:10" x14ac:dyDescent="0.25">
      <c r="H46" t="s">
        <v>20</v>
      </c>
    </row>
    <row r="47" spans="1:10" x14ac:dyDescent="0.25">
      <c r="H47" t="s">
        <v>21</v>
      </c>
    </row>
    <row r="48" spans="1:10" x14ac:dyDescent="0.25">
      <c r="H48" t="s">
        <v>22</v>
      </c>
    </row>
    <row r="49" spans="8:8" x14ac:dyDescent="0.25">
      <c r="H49" t="s">
        <v>23</v>
      </c>
    </row>
    <row r="50" spans="8:8" x14ac:dyDescent="0.25">
      <c r="H50" t="s">
        <v>24</v>
      </c>
    </row>
    <row r="51" spans="8:8" x14ac:dyDescent="0.25">
      <c r="H51" t="s">
        <v>59</v>
      </c>
    </row>
  </sheetData>
  <mergeCells count="2">
    <mergeCell ref="A5:B5"/>
    <mergeCell ref="H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Mensuel</vt:lpstr>
      <vt:lpstr>Trimestriel </vt:lpstr>
      <vt:lpstr>Calculs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Leïla DUBOURQUE</dc:creator>
  <cp:lastModifiedBy>YL</cp:lastModifiedBy>
  <dcterms:created xsi:type="dcterms:W3CDTF">2019-12-09T15:51:45Z</dcterms:created>
  <dcterms:modified xsi:type="dcterms:W3CDTF">2024-12-19T10:57:00Z</dcterms:modified>
</cp:coreProperties>
</file>